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\Desktop\Mako\Šachy\ŠSPK KM\2024\Zpráva o činnosti KM ŠSPK za rok 2024\"/>
    </mc:Choice>
  </mc:AlternateContent>
  <bookViews>
    <workbookView xWindow="0" yWindow="0" windowWidth="23040" windowHeight="9192" tabRatio="891" firstSheet="1" activeTab="5"/>
  </bookViews>
  <sheets>
    <sheet name="Online přednášky 2024 – ok" sheetId="22" r:id="rId1"/>
    <sheet name="Mezinárodní víkend 2024 – ok" sheetId="23" r:id="rId2"/>
    <sheet name="Poháry a medaile 2024 – ok" sheetId="24" r:id="rId3"/>
    <sheet name="Plán vs. realita roku 2024" sheetId="20" r:id="rId4"/>
    <sheet name="KTCM 2024" sheetId="18" r:id="rId5"/>
    <sheet name="Rozpočet 2025" sheetId="25" r:id="rId6"/>
    <sheet name="Doplněk k rozpočtu (KTCM) 2025" sheetId="2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5" l="1"/>
  <c r="C19" i="21"/>
  <c r="C14" i="21"/>
  <c r="C13" i="21"/>
  <c r="C12" i="21"/>
  <c r="C11" i="21"/>
  <c r="C9" i="21" s="1"/>
  <c r="C10" i="21"/>
  <c r="C8" i="21"/>
  <c r="C6" i="21"/>
  <c r="C3" i="21" s="1"/>
  <c r="C21" i="21" s="1"/>
  <c r="C5" i="21"/>
  <c r="C4" i="21"/>
  <c r="G7" i="24" l="1"/>
  <c r="E35" i="25" l="1"/>
  <c r="D35" i="25"/>
  <c r="E27" i="25"/>
  <c r="D4" i="25"/>
  <c r="E4" i="25"/>
  <c r="E3" i="25"/>
  <c r="D3" i="25" l="1"/>
  <c r="O13" i="18"/>
  <c r="K13" i="18"/>
  <c r="L13" i="18"/>
  <c r="N13" i="18"/>
  <c r="M9" i="18"/>
  <c r="P9" i="18" s="1"/>
  <c r="M8" i="18"/>
  <c r="P8" i="18" s="1"/>
  <c r="M7" i="18"/>
  <c r="M13" i="18" s="1"/>
  <c r="M6" i="18"/>
  <c r="M5" i="18"/>
  <c r="P5" i="18" s="1"/>
  <c r="M4" i="18"/>
  <c r="K9" i="18"/>
  <c r="K8" i="18"/>
  <c r="K7" i="18"/>
  <c r="K6" i="18"/>
  <c r="K5" i="18"/>
  <c r="K4" i="18"/>
  <c r="I27" i="18"/>
  <c r="I18" i="18"/>
  <c r="Q12" i="18"/>
  <c r="P11" i="18"/>
  <c r="P10" i="18"/>
  <c r="P7" i="18"/>
  <c r="P6" i="18"/>
  <c r="P4" i="18"/>
  <c r="P3" i="18"/>
  <c r="H18" i="18"/>
  <c r="G18" i="18"/>
  <c r="F18" i="18"/>
  <c r="E18" i="18"/>
  <c r="D18" i="18"/>
  <c r="C18" i="18"/>
  <c r="K12" i="18" l="1"/>
  <c r="P12" i="18"/>
  <c r="E35" i="20" l="1"/>
  <c r="D15" i="20" l="1"/>
  <c r="D4" i="20" s="1"/>
  <c r="E36" i="20"/>
  <c r="D36" i="20"/>
  <c r="E28" i="20"/>
  <c r="D28" i="20"/>
  <c r="E4" i="20"/>
  <c r="G8" i="24"/>
  <c r="H9" i="23"/>
  <c r="H11" i="23" s="1"/>
  <c r="I4" i="23"/>
  <c r="J27" i="22"/>
  <c r="J25" i="22"/>
  <c r="J5" i="22"/>
  <c r="J6" i="22"/>
  <c r="J7" i="22"/>
  <c r="J8" i="22"/>
  <c r="J9" i="22"/>
  <c r="J10" i="22"/>
  <c r="J11" i="22"/>
  <c r="J12" i="22"/>
  <c r="J13" i="22"/>
  <c r="J14" i="22"/>
  <c r="J15" i="22"/>
  <c r="J16" i="22"/>
  <c r="K16" i="22" s="1"/>
  <c r="J17" i="22"/>
  <c r="J18" i="22"/>
  <c r="J19" i="22"/>
  <c r="J20" i="22"/>
  <c r="J21" i="22"/>
  <c r="J4" i="22"/>
  <c r="E3" i="20" l="1"/>
  <c r="D3" i="20"/>
  <c r="K19" i="22"/>
  <c r="K14" i="22"/>
  <c r="K15" i="22"/>
  <c r="K18" i="22"/>
  <c r="K13" i="22"/>
  <c r="K17" i="22"/>
  <c r="K21" i="22"/>
  <c r="K12" i="22"/>
  <c r="K4" i="22"/>
  <c r="K6" i="22"/>
  <c r="K9" i="22"/>
  <c r="K5" i="22"/>
  <c r="K7" i="22"/>
  <c r="K8" i="22"/>
  <c r="K11" i="22"/>
  <c r="K10" i="22" l="1"/>
</calcChain>
</file>

<file path=xl/sharedStrings.xml><?xml version="1.0" encoding="utf-8"?>
<sst xmlns="http://schemas.openxmlformats.org/spreadsheetml/2006/main" count="412" uniqueCount="216">
  <si>
    <t>A</t>
  </si>
  <si>
    <t>B</t>
  </si>
  <si>
    <t>C</t>
  </si>
  <si>
    <t>ŠK 64 Plzeň</t>
  </si>
  <si>
    <t>KP juniorů</t>
  </si>
  <si>
    <t>Schválený rozpočet KM ŠSPK</t>
  </si>
  <si>
    <t>Krajské turnaje mládeže</t>
  </si>
  <si>
    <t>OP družstev škol v šachu - Plzeň (PS)</t>
  </si>
  <si>
    <t>OP družstev škol v šachu - Plzeň (PM,PJ,RO)</t>
  </si>
  <si>
    <t>OP družstev škol v šachu - Tachov</t>
  </si>
  <si>
    <t>OP družstev škol v šachu - Domažlice</t>
  </si>
  <si>
    <t>OP družstev škol v šachu - Klatovy</t>
  </si>
  <si>
    <t>KP družstev škol v šachu</t>
  </si>
  <si>
    <t>Medaile a poháry -  krajské soutěže</t>
  </si>
  <si>
    <t>příspěvek za uspořádání</t>
  </si>
  <si>
    <t>trenérská odměna</t>
  </si>
  <si>
    <t>cestovné trenérů</t>
  </si>
  <si>
    <t>ostatní náklady</t>
  </si>
  <si>
    <t>vybraný účastnický poplatek</t>
  </si>
  <si>
    <t>Podpora talentů (podle listiny talentů)</t>
  </si>
  <si>
    <t>D</t>
  </si>
  <si>
    <t>Dotace KTCM</t>
  </si>
  <si>
    <t>Dotace krajské</t>
  </si>
  <si>
    <t>Reálný rozpočet, komentáře</t>
  </si>
  <si>
    <t>Dary</t>
  </si>
  <si>
    <t>KP v rapid šachu mládeže</t>
  </si>
  <si>
    <t>KP družstev ml. žáků</t>
  </si>
  <si>
    <t>KP družstev st. žáků</t>
  </si>
  <si>
    <t>ubytování + stravné trenérů</t>
  </si>
  <si>
    <t>KP jednotlivců do 10 let + MŠ</t>
  </si>
  <si>
    <t>KP jednotlivců do 16 let</t>
  </si>
  <si>
    <t>Klatovy</t>
  </si>
  <si>
    <t>místo</t>
  </si>
  <si>
    <t>Hojsova Stráž</t>
  </si>
  <si>
    <t>trenéři</t>
  </si>
  <si>
    <t>VS1</t>
  </si>
  <si>
    <t>VS2</t>
  </si>
  <si>
    <t>Hurdzan</t>
  </si>
  <si>
    <t>Kopřiva</t>
  </si>
  <si>
    <t>Neuman</t>
  </si>
  <si>
    <t>Herejk</t>
  </si>
  <si>
    <t>Janouš</t>
  </si>
  <si>
    <t>Nováček</t>
  </si>
  <si>
    <t>Hrdlička</t>
  </si>
  <si>
    <t>cesťáky</t>
  </si>
  <si>
    <t>ne</t>
  </si>
  <si>
    <t>uspořádání</t>
  </si>
  <si>
    <t>plán</t>
  </si>
  <si>
    <t>poplatek KTCM</t>
  </si>
  <si>
    <t>KTCM 1</t>
  </si>
  <si>
    <t>KTCM 2</t>
  </si>
  <si>
    <t>KTCM 3</t>
  </si>
  <si>
    <t>KTCM 4</t>
  </si>
  <si>
    <t>VS 1</t>
  </si>
  <si>
    <t>VS 2</t>
  </si>
  <si>
    <t>tábory</t>
  </si>
  <si>
    <t>koordinátor+plán</t>
  </si>
  <si>
    <t>celkem</t>
  </si>
  <si>
    <t>cestovné</t>
  </si>
  <si>
    <t>–</t>
  </si>
  <si>
    <t>Ostatní</t>
  </si>
  <si>
    <t>E</t>
  </si>
  <si>
    <t>Další akce financované výhradně z dotací</t>
  </si>
  <si>
    <t>trenérská odměna (dle směrnic ŠSČR)</t>
  </si>
  <si>
    <t>3x letní příměstský pětidenní tábor</t>
  </si>
  <si>
    <t>Další výdaje spojené s projektem</t>
  </si>
  <si>
    <t>Celkem</t>
  </si>
  <si>
    <t>Jiří Hájek</t>
  </si>
  <si>
    <t>DPP</t>
  </si>
  <si>
    <t>F</t>
  </si>
  <si>
    <t>Martin Kopřiva</t>
  </si>
  <si>
    <t>poznámka</t>
  </si>
  <si>
    <t>technické zajištění</t>
  </si>
  <si>
    <t>Michaela Nová</t>
  </si>
  <si>
    <t>daň</t>
  </si>
  <si>
    <t>simultánka</t>
  </si>
  <si>
    <t>ceny do turnajů</t>
  </si>
  <si>
    <t>Sympakt</t>
  </si>
  <si>
    <t>Oradata</t>
  </si>
  <si>
    <t>VC 1, TŠN 1 a TŠN 2 (rok 2023; sezóna 2023/2024)</t>
  </si>
  <si>
    <t>Jak to bylo v letech minulých…</t>
  </si>
  <si>
    <t>Online přednášky 2024</t>
  </si>
  <si>
    <t>č.</t>
  </si>
  <si>
    <t>titul</t>
  </si>
  <si>
    <t>DPP/F</t>
  </si>
  <si>
    <t>po dani</t>
  </si>
  <si>
    <t>Václav Hrdlička</t>
  </si>
  <si>
    <t>Vývoj šachových počítačů</t>
  </si>
  <si>
    <t>GM</t>
  </si>
  <si>
    <t>Martin Petr</t>
  </si>
  <si>
    <t>Emanuel Lasker</t>
  </si>
  <si>
    <t>Jak zvolit správný plán</t>
  </si>
  <si>
    <t>Stanislav Stárek</t>
  </si>
  <si>
    <t>Evansův gambit</t>
  </si>
  <si>
    <t>J. R. Capablanca</t>
  </si>
  <si>
    <t>Turnaj kandidátů 2024</t>
  </si>
  <si>
    <t>Sicilská obrana - urychlený drak</t>
  </si>
  <si>
    <t>Jiří Štoček</t>
  </si>
  <si>
    <t>Má první velmistrovská norma</t>
  </si>
  <si>
    <t>Oběti kvality a zápas v Plzni</t>
  </si>
  <si>
    <t>Dvojice střelců a poslední kolo</t>
  </si>
  <si>
    <t>Oběti pěšce</t>
  </si>
  <si>
    <t>Historie šachových olympiád</t>
  </si>
  <si>
    <t>Alexandr Aljechin</t>
  </si>
  <si>
    <t xml:space="preserve">GM </t>
  </si>
  <si>
    <t>Tomáš Polák</t>
  </si>
  <si>
    <t>Historie ženského šachu</t>
  </si>
  <si>
    <t>Max Euwe</t>
  </si>
  <si>
    <t>Ženská šachová reprezentace</t>
  </si>
  <si>
    <t xml:space="preserve">IM </t>
  </si>
  <si>
    <t>Lukáš Vlasák</t>
  </si>
  <si>
    <t>Koncovky, které tvořily historii 1</t>
  </si>
  <si>
    <t>Koncovky, které tvořily historii 2</t>
  </si>
  <si>
    <t>hod. sazba</t>
  </si>
  <si>
    <t>délka</t>
  </si>
  <si>
    <t>finanční úřad</t>
  </si>
  <si>
    <t>téma / poznámka</t>
  </si>
  <si>
    <t>termín / vyplaceno</t>
  </si>
  <si>
    <t>dotace MMP</t>
  </si>
  <si>
    <t>doplatek ŠSPK</t>
  </si>
  <si>
    <t>Petr Neuman</t>
  </si>
  <si>
    <t>online přednáška v anglickém jazyce</t>
  </si>
  <si>
    <t>přednášející/příjemce</t>
  </si>
  <si>
    <t>poháry</t>
  </si>
  <si>
    <t>dotace PK</t>
  </si>
  <si>
    <t>příjemnce</t>
  </si>
  <si>
    <t>poháry a medaile</t>
  </si>
  <si>
    <t>Plán 2024</t>
  </si>
  <si>
    <t>Realita 2024</t>
  </si>
  <si>
    <t>Plzeňský kraj: Mezinárodní víkend (10 000 Kč)</t>
  </si>
  <si>
    <t>Město Plzeň: Online přednášky (19 000 Kč)</t>
  </si>
  <si>
    <r>
      <t xml:space="preserve">V roce 2021 jsme jako KM ŠSPK oproti plánu ušetřili </t>
    </r>
    <r>
      <rPr>
        <b/>
        <sz val="11"/>
        <rFont val="Arial"/>
        <family val="2"/>
        <charset val="238"/>
      </rPr>
      <t>14 510 Kč</t>
    </r>
    <r>
      <rPr>
        <sz val="11"/>
        <rFont val="Arial"/>
        <family val="2"/>
        <charset val="238"/>
      </rPr>
      <t xml:space="preserve"> (plán: -26 600 Kč, realita: -12 090 Kč), a to především "díky" covidu. Rok 2022: plán: -33 000 Kč, realita: -33 000 Kč. Rok 2023: plán: -42 000 Kč, realita: -29 246 Kč, tj. jsme ušetřili oproti plánu </t>
    </r>
    <r>
      <rPr>
        <b/>
        <sz val="11"/>
        <rFont val="Arial"/>
        <family val="2"/>
        <charset val="238"/>
      </rPr>
      <t>12 754 Kč</t>
    </r>
    <r>
      <rPr>
        <sz val="11"/>
        <rFont val="Arial"/>
        <family val="2"/>
        <charset val="238"/>
      </rPr>
      <t>.</t>
    </r>
  </si>
  <si>
    <t>Tréninky mládeže (aneb KTCM 2024)</t>
  </si>
  <si>
    <t>Střelské Hoštice</t>
  </si>
  <si>
    <t>24.02.</t>
  </si>
  <si>
    <t>06.04.</t>
  </si>
  <si>
    <t>19.10.</t>
  </si>
  <si>
    <t>23.11.</t>
  </si>
  <si>
    <t>Herejk (7 h) Nováček (7 h) Truksa (7h) Jenč (6h) Kopřiva (5h) König (4h)</t>
  </si>
  <si>
    <t>Herejk (9 h) Janouš (9 h) Nová (9h)</t>
  </si>
  <si>
    <t>Hodl</t>
  </si>
  <si>
    <t>realita/odhad</t>
  </si>
  <si>
    <t>Stárek (online)</t>
  </si>
  <si>
    <t>Celkový přehled KTCM</t>
  </si>
  <si>
    <t>stravné a nocležné</t>
  </si>
  <si>
    <t>účastnický poplatek</t>
  </si>
  <si>
    <t>ok</t>
  </si>
  <si>
    <t>oproti plánu proběhly tři tréninky naživo, podpora 3000 Kč i táboru ŠK Líně, který se nepřihlásil do konkurzu</t>
  </si>
  <si>
    <t>Nadační fond 64</t>
  </si>
  <si>
    <t>neobdrželi jsme dotaci na medaile a poháry</t>
  </si>
  <si>
    <t>Velká cena Plzeňského kraje 2 2023/2024</t>
  </si>
  <si>
    <t>Velká cena Plzeňského kraje 3 2023/2024</t>
  </si>
  <si>
    <t>Velká cena Plzeňského kraje 4 2023/2024</t>
  </si>
  <si>
    <t>Velká cena Plzeňského kraje 1 2024/2025</t>
  </si>
  <si>
    <t>Velká cena Plzeňského kraje 2 2024/2025</t>
  </si>
  <si>
    <t>Turnaj šachových nadějí 3 2023/2024</t>
  </si>
  <si>
    <t>Turnaj šachových nadějí 4 2023/2024</t>
  </si>
  <si>
    <t>Turnaj šachových nadějí 1 2024/2025</t>
  </si>
  <si>
    <t>Turnaj šachových nadějí 2 2024/2025</t>
  </si>
  <si>
    <t>tábor 64</t>
  </si>
  <si>
    <t>Domažlice</t>
  </si>
  <si>
    <t>tábor Líně</t>
  </si>
  <si>
    <t>Líně</t>
  </si>
  <si>
    <t>Tachov</t>
  </si>
  <si>
    <t>Dvorec</t>
  </si>
  <si>
    <t>Kaznějov</t>
  </si>
  <si>
    <t>HeřNýř</t>
  </si>
  <si>
    <t>PT 64</t>
  </si>
  <si>
    <t>PT Letná</t>
  </si>
  <si>
    <t>PT Klatovy</t>
  </si>
  <si>
    <t>tábor Letná</t>
  </si>
  <si>
    <t>Letná</t>
  </si>
  <si>
    <t>ŠK 64 Plzeň; turnaj se nakonec oproti plánu odehrál na konci roku 2024 a ne až v roce 2025</t>
  </si>
  <si>
    <t>další dotace…</t>
  </si>
  <si>
    <t>…</t>
  </si>
  <si>
    <t>Plán 2025</t>
  </si>
  <si>
    <t>Realita 2025</t>
  </si>
  <si>
    <t>Velká cena Plzeňského kraje 3 2024/2025</t>
  </si>
  <si>
    <t>Velká cena Plzeňského kraje 4 2024/2025</t>
  </si>
  <si>
    <t>Velká cena Plzeňského kraje 1 2025/2026</t>
  </si>
  <si>
    <t>Velká cena Plzeňského kraje 2 2025/2026</t>
  </si>
  <si>
    <t>Turnaj šachových nadějí 3 2024/2025</t>
  </si>
  <si>
    <t>Turnaj šachových nadějí 4 2024/2025</t>
  </si>
  <si>
    <t>Turnaj šachových nadějí 5 2024/2025</t>
  </si>
  <si>
    <t>Turnaj šachových nadějí 1 2025/2026</t>
  </si>
  <si>
    <t>Turnaj šachových nadějí 2 2025/2026</t>
  </si>
  <si>
    <t>odhad dotace</t>
  </si>
  <si>
    <t>odhadovaný doplatek na dotace</t>
  </si>
  <si>
    <t>odhadovaný dar</t>
  </si>
  <si>
    <r>
      <t xml:space="preserve">poháry a medaile na KP škol </t>
    </r>
    <r>
      <rPr>
        <sz val="11"/>
        <color theme="1"/>
        <rFont val="Calibri"/>
        <family val="2"/>
        <charset val="238"/>
        <scheme val="minor"/>
      </rPr>
      <t>(faktura přes pořadatele)</t>
    </r>
  </si>
  <si>
    <t>3x faktura Sympakt (1404 Kč, 1833 Kč a 1644 Kč); první fa přes pořadatele</t>
  </si>
  <si>
    <t>3x letní týdenní tábor</t>
  </si>
  <si>
    <r>
      <t xml:space="preserve">V roce 2021 jsme jako KM ŠSPK oproti plánu ušetřili </t>
    </r>
    <r>
      <rPr>
        <b/>
        <sz val="11"/>
        <rFont val="Arial"/>
        <family val="2"/>
        <charset val="238"/>
      </rPr>
      <t>14 510 Kč</t>
    </r>
    <r>
      <rPr>
        <sz val="11"/>
        <rFont val="Arial"/>
        <family val="2"/>
        <charset val="238"/>
      </rPr>
      <t xml:space="preserve"> (plán: -26 600 Kč, realita: -12 090 Kč), a to především "díky" covidu. Rok 2022: plán: -33 000 Kč, realita: -33 000 Kč. Rok 2023: plán: -42 000 Kč, realita: -29 246 Kč, tj. jsme ušetřili oproti plánu </t>
    </r>
    <r>
      <rPr>
        <b/>
        <sz val="11"/>
        <rFont val="Arial"/>
        <family val="2"/>
        <charset val="238"/>
      </rPr>
      <t>12 754 Kč</t>
    </r>
    <r>
      <rPr>
        <sz val="11"/>
        <rFont val="Arial"/>
        <family val="2"/>
        <charset val="238"/>
      </rPr>
      <t xml:space="preserve">. Rok 2024: plán: -50 000 Kč, realita: -48 090 Kč, tj. jsme ušetřili oproti plánu </t>
    </r>
    <r>
      <rPr>
        <b/>
        <sz val="11"/>
        <rFont val="Arial"/>
        <family val="2"/>
        <charset val="238"/>
      </rPr>
      <t>1 910 Kč</t>
    </r>
    <r>
      <rPr>
        <sz val="11"/>
        <rFont val="Arial"/>
        <family val="2"/>
        <charset val="238"/>
      </rPr>
      <t>.</t>
    </r>
  </si>
  <si>
    <t>Projekt KTCM 2025</t>
  </si>
  <si>
    <t>4x Jednodenní soustředění (4 skupiny)</t>
  </si>
  <si>
    <r>
      <rPr>
        <b/>
        <sz val="11"/>
        <color theme="1"/>
        <rFont val="Arial"/>
        <family val="2"/>
        <charset val="238"/>
      </rPr>
      <t>16-20 hodin tréninku</t>
    </r>
    <r>
      <rPr>
        <sz val="11"/>
        <color theme="1"/>
        <rFont val="Arial"/>
        <family val="2"/>
        <charset val="238"/>
      </rPr>
      <t xml:space="preserve"> (4 tréninky po 5 hodinách, u skupiny D po 4 hodinách)</t>
    </r>
  </si>
  <si>
    <t>20h - trenér 500 Kč na hodinu, 30h - trenér 450 Kč na hodinu, 26h - trenér 350 Kč na hodinu</t>
  </si>
  <si>
    <t>na 1 soustředění zhruba: 1x online, 2x místní trenér, 1x trenér ze vzdálenosti 50 km</t>
  </si>
  <si>
    <t>bez příspěvku</t>
  </si>
  <si>
    <t>kalkulováno s ročním poplatkem 400 Kč pro neúčastníky MČR do šestnácti let (cca 20 dětí)</t>
  </si>
  <si>
    <t>2x Víkendové soustředění (4 skupiny)</t>
  </si>
  <si>
    <t>počítáno s 10 hodinami tréninku, (každoročně hojná účast mezi dětmi nezařazenými do KTCM)</t>
  </si>
  <si>
    <t>á 800 Kč/skupina - sníženo, 2024 bylo 1000 Kč</t>
  </si>
  <si>
    <t>1. trenér: 500 Kč na hodinu, 2. trenér 450 Kč na hodinu, 3. trenér 350 Kč na hodinu, 4. trenér 350 Kč na hodinu</t>
  </si>
  <si>
    <t>celková vzdálenost na 1 soustředění: 600 km</t>
  </si>
  <si>
    <t>na 1 soustředění: 4 trenéři, nocležné 250 Kč/den, jídlo 250 Kč/den</t>
  </si>
  <si>
    <t>kalkulováno s poplatkem 100/300 Kč na osobu při 24 platících dětech (100 pro děti z KTCM, 300 pro děti mimo KTCM, jen pro přítomné)</t>
  </si>
  <si>
    <t>příspěvek pořadateli (děti z KTCM a listiny talentů nemají zvýhodnění oproti jiným dětem), akce v režii pořadatele</t>
  </si>
  <si>
    <t>nebude-li určeno jinak</t>
  </si>
  <si>
    <t>Odměna koordinátora projektu KTCM (vč. tr. plánu)</t>
  </si>
  <si>
    <t>komerční akce</t>
  </si>
  <si>
    <t>á 600Kč/skupina naživo - sníženo, 2024 to bylo 650 Kč, předpoklad A skupin většinou online, vyzkoušet B online, v případě 2 skupin naživo: více pořadatelů</t>
  </si>
  <si>
    <t>koordinátor projektu</t>
  </si>
  <si>
    <t>Mezinárodní víkend 2024</t>
  </si>
  <si>
    <t>Poháry a medaile</t>
  </si>
  <si>
    <t>Letná 400, Klatovy 200, Letná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</si>
</sst>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164" formatCode="#,##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4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/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1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6" borderId="6" xfId="1" applyFont="1" applyFill="1" applyBorder="1" applyAlignment="1">
      <alignment vertical="center"/>
    </xf>
    <xf numFmtId="0" fontId="2" fillId="6" borderId="5" xfId="1" applyFont="1" applyFill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indent="1"/>
    </xf>
    <xf numFmtId="0" fontId="2" fillId="0" borderId="10" xfId="1" applyFont="1" applyBorder="1" applyAlignment="1">
      <alignment vertical="center"/>
    </xf>
    <xf numFmtId="0" fontId="2" fillId="0" borderId="9" xfId="1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2" fillId="0" borderId="18" xfId="1" applyFont="1" applyBorder="1" applyAlignment="1">
      <alignment vertical="center"/>
    </xf>
    <xf numFmtId="0" fontId="5" fillId="0" borderId="19" xfId="0" applyFont="1" applyBorder="1" applyAlignment="1">
      <alignment horizontal="left" vertical="center" indent="1"/>
    </xf>
    <xf numFmtId="0" fontId="4" fillId="6" borderId="6" xfId="1" applyFont="1" applyFill="1" applyBorder="1" applyAlignment="1">
      <alignment horizontal="left" vertical="center" indent="1"/>
    </xf>
    <xf numFmtId="164" fontId="3" fillId="6" borderId="5" xfId="1" applyNumberFormat="1" applyFont="1" applyFill="1" applyBorder="1" applyAlignment="1">
      <alignment horizontal="center" vertical="center"/>
    </xf>
    <xf numFmtId="0" fontId="2" fillId="6" borderId="5" xfId="1" applyFont="1" applyFill="1" applyBorder="1" applyAlignment="1">
      <alignment vertical="center"/>
    </xf>
    <xf numFmtId="164" fontId="3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4" fontId="11" fillId="0" borderId="23" xfId="0" applyNumberFormat="1" applyFont="1" applyBorder="1" applyAlignment="1">
      <alignment horizontal="center" vertical="center"/>
    </xf>
    <xf numFmtId="14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64" fontId="0" fillId="0" borderId="0" xfId="0" applyNumberFormat="1"/>
    <xf numFmtId="0" fontId="0" fillId="4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1" applyFont="1" applyBorder="1" applyAlignment="1">
      <alignment horizontal="left" vertical="center" indent="1"/>
    </xf>
    <xf numFmtId="0" fontId="4" fillId="6" borderId="46" xfId="1" applyFont="1" applyFill="1" applyBorder="1" applyAlignment="1">
      <alignment horizontal="center" vertical="center"/>
    </xf>
    <xf numFmtId="164" fontId="3" fillId="6" borderId="14" xfId="1" applyNumberFormat="1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 wrapText="1" indent="1"/>
    </xf>
    <xf numFmtId="0" fontId="2" fillId="0" borderId="1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wrapText="1" indent="1"/>
    </xf>
    <xf numFmtId="0" fontId="2" fillId="0" borderId="2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18" fillId="0" borderId="12" xfId="0" applyFont="1" applyBorder="1" applyAlignment="1">
      <alignment horizontal="left" indent="1"/>
    </xf>
    <xf numFmtId="0" fontId="18" fillId="0" borderId="12" xfId="0" applyFont="1" applyBorder="1" applyAlignment="1">
      <alignment horizontal="left" vertical="center" indent="1"/>
    </xf>
    <xf numFmtId="0" fontId="0" fillId="0" borderId="37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 indent="1"/>
    </xf>
    <xf numFmtId="0" fontId="11" fillId="0" borderId="67" xfId="0" applyFont="1" applyBorder="1" applyAlignment="1">
      <alignment horizontal="left" vertical="center" indent="1"/>
    </xf>
    <xf numFmtId="0" fontId="11" fillId="0" borderId="68" xfId="0" applyFont="1" applyBorder="1" applyAlignment="1">
      <alignment horizontal="left" vertical="center" indent="1"/>
    </xf>
    <xf numFmtId="0" fontId="11" fillId="0" borderId="68" xfId="0" applyFont="1" applyBorder="1" applyAlignment="1">
      <alignment horizontal="left" indent="1"/>
    </xf>
    <xf numFmtId="0" fontId="11" fillId="0" borderId="71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9" borderId="6" xfId="0" applyFill="1" applyBorder="1"/>
    <xf numFmtId="0" fontId="0" fillId="9" borderId="1" xfId="0" applyFill="1" applyBorder="1"/>
    <xf numFmtId="0" fontId="0" fillId="9" borderId="48" xfId="0" applyFill="1" applyBorder="1"/>
    <xf numFmtId="0" fontId="0" fillId="9" borderId="25" xfId="0" applyFill="1" applyBorder="1"/>
    <xf numFmtId="0" fontId="0" fillId="0" borderId="25" xfId="0" applyBorder="1" applyAlignment="1">
      <alignment horizontal="center"/>
    </xf>
    <xf numFmtId="0" fontId="21" fillId="9" borderId="6" xfId="0" applyFont="1" applyFill="1" applyBorder="1"/>
    <xf numFmtId="0" fontId="21" fillId="9" borderId="48" xfId="0" applyFont="1" applyFill="1" applyBorder="1"/>
    <xf numFmtId="0" fontId="21" fillId="9" borderId="25" xfId="0" applyFont="1" applyFill="1" applyBorder="1"/>
    <xf numFmtId="0" fontId="21" fillId="9" borderId="1" xfId="0" applyFont="1" applyFill="1" applyBorder="1"/>
    <xf numFmtId="164" fontId="11" fillId="2" borderId="26" xfId="0" applyNumberFormat="1" applyFont="1" applyFill="1" applyBorder="1" applyAlignment="1">
      <alignment horizontal="center" vertical="center"/>
    </xf>
    <xf numFmtId="164" fontId="11" fillId="2" borderId="37" xfId="0" applyNumberFormat="1" applyFont="1" applyFill="1" applyBorder="1" applyAlignment="1">
      <alignment horizontal="center" vertical="center"/>
    </xf>
    <xf numFmtId="164" fontId="11" fillId="2" borderId="43" xfId="0" applyNumberFormat="1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164" fontId="11" fillId="2" borderId="70" xfId="0" applyNumberFormat="1" applyFont="1" applyFill="1" applyBorder="1" applyAlignment="1">
      <alignment horizontal="center" vertical="center"/>
    </xf>
    <xf numFmtId="164" fontId="11" fillId="2" borderId="59" xfId="0" applyNumberFormat="1" applyFont="1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0" fontId="21" fillId="9" borderId="23" xfId="0" applyFont="1" applyFill="1" applyBorder="1"/>
    <xf numFmtId="0" fontId="21" fillId="9" borderId="64" xfId="0" applyFont="1" applyFill="1" applyBorder="1"/>
    <xf numFmtId="0" fontId="0" fillId="9" borderId="23" xfId="0" applyFill="1" applyBorder="1"/>
    <xf numFmtId="0" fontId="0" fillId="9" borderId="64" xfId="0" applyFill="1" applyBorder="1"/>
    <xf numFmtId="14" fontId="0" fillId="0" borderId="65" xfId="0" applyNumberFormat="1" applyBorder="1" applyAlignment="1">
      <alignment horizontal="center" vertical="center"/>
    </xf>
    <xf numFmtId="0" fontId="11" fillId="0" borderId="66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164" fontId="11" fillId="2" borderId="65" xfId="0" applyNumberFormat="1" applyFont="1" applyFill="1" applyBorder="1" applyAlignment="1">
      <alignment horizontal="center" vertical="center"/>
    </xf>
    <xf numFmtId="164" fontId="11" fillId="2" borderId="60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1" fillId="0" borderId="69" xfId="0" applyFont="1" applyFill="1" applyBorder="1" applyAlignment="1">
      <alignment horizontal="left" vertical="center" indent="1"/>
    </xf>
    <xf numFmtId="0" fontId="11" fillId="0" borderId="11" xfId="0" applyFont="1" applyFill="1" applyBorder="1" applyAlignment="1">
      <alignment horizontal="left" vertical="center" indent="1"/>
    </xf>
    <xf numFmtId="0" fontId="0" fillId="9" borderId="23" xfId="0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/>
    </xf>
    <xf numFmtId="164" fontId="20" fillId="7" borderId="1" xfId="0" applyNumberFormat="1" applyFont="1" applyFill="1" applyBorder="1" applyAlignment="1">
      <alignment horizontal="center"/>
    </xf>
    <xf numFmtId="164" fontId="3" fillId="4" borderId="61" xfId="1" applyNumberFormat="1" applyFont="1" applyFill="1" applyBorder="1" applyAlignment="1">
      <alignment horizontal="center" vertical="center"/>
    </xf>
    <xf numFmtId="164" fontId="3" fillId="4" borderId="63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0" borderId="22" xfId="1" applyNumberFormat="1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indent="1"/>
    </xf>
    <xf numFmtId="0" fontId="2" fillId="0" borderId="21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 indent="1"/>
    </xf>
    <xf numFmtId="0" fontId="2" fillId="6" borderId="1" xfId="1" applyFont="1" applyFill="1" applyBorder="1" applyAlignment="1">
      <alignment vertical="center"/>
    </xf>
    <xf numFmtId="0" fontId="4" fillId="6" borderId="1" xfId="1" applyFont="1" applyFill="1" applyBorder="1" applyAlignment="1">
      <alignment horizontal="left" vertical="center" indent="1"/>
    </xf>
    <xf numFmtId="0" fontId="2" fillId="0" borderId="0" xfId="1" applyFont="1" applyAlignment="1">
      <alignment vertical="center" wrapText="1"/>
    </xf>
    <xf numFmtId="0" fontId="22" fillId="0" borderId="5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0" fillId="0" borderId="47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37" xfId="0" applyNumberFormat="1" applyFont="1" applyBorder="1" applyAlignment="1">
      <alignment horizontal="center"/>
    </xf>
    <xf numFmtId="164" fontId="0" fillId="0" borderId="43" xfId="0" applyNumberFormat="1" applyFont="1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164" fontId="11" fillId="0" borderId="25" xfId="0" applyNumberFormat="1" applyFont="1" applyBorder="1" applyAlignment="1">
      <alignment horizontal="center"/>
    </xf>
    <xf numFmtId="0" fontId="2" fillId="0" borderId="16" xfId="1" applyFont="1" applyBorder="1" applyAlignment="1">
      <alignment horizontal="left" vertical="center" indent="1"/>
    </xf>
    <xf numFmtId="0" fontId="2" fillId="0" borderId="10" xfId="1" applyFont="1" applyBorder="1" applyAlignment="1">
      <alignment horizontal="left" vertical="center" indent="1"/>
    </xf>
    <xf numFmtId="0" fontId="2" fillId="0" borderId="14" xfId="1" applyFont="1" applyBorder="1" applyAlignment="1">
      <alignment horizontal="left" vertical="center" indent="1"/>
    </xf>
    <xf numFmtId="164" fontId="5" fillId="0" borderId="14" xfId="1" applyNumberFormat="1" applyFont="1" applyFill="1" applyBorder="1" applyAlignment="1">
      <alignment horizontal="center" vertical="center"/>
    </xf>
    <xf numFmtId="164" fontId="23" fillId="2" borderId="30" xfId="0" applyNumberFormat="1" applyFont="1" applyFill="1" applyBorder="1" applyAlignment="1">
      <alignment horizontal="center" vertical="center"/>
    </xf>
    <xf numFmtId="164" fontId="23" fillId="2" borderId="43" xfId="0" applyNumberFormat="1" applyFont="1" applyFill="1" applyBorder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64" fontId="12" fillId="0" borderId="47" xfId="0" applyNumberFormat="1" applyFont="1" applyBorder="1" applyAlignment="1">
      <alignment horizontal="center"/>
    </xf>
    <xf numFmtId="164" fontId="5" fillId="0" borderId="10" xfId="1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5" fillId="0" borderId="18" xfId="1" applyNumberFormat="1" applyFont="1" applyBorder="1" applyAlignment="1">
      <alignment horizontal="center" vertical="center"/>
    </xf>
    <xf numFmtId="164" fontId="23" fillId="0" borderId="48" xfId="0" applyNumberFormat="1" applyFont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 vertical="center"/>
    </xf>
    <xf numFmtId="164" fontId="23" fillId="2" borderId="44" xfId="0" applyNumberFormat="1" applyFont="1" applyFill="1" applyBorder="1" applyAlignment="1">
      <alignment horizontal="center" vertical="center"/>
    </xf>
    <xf numFmtId="6" fontId="23" fillId="2" borderId="18" xfId="0" applyNumberFormat="1" applyFont="1" applyFill="1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164" fontId="14" fillId="0" borderId="12" xfId="1" applyNumberFormat="1" applyFont="1" applyFill="1" applyBorder="1" applyAlignment="1">
      <alignment horizontal="center" vertical="center"/>
    </xf>
    <xf numFmtId="164" fontId="6" fillId="0" borderId="21" xfId="1" applyNumberFormat="1" applyFont="1" applyFill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64" fontId="11" fillId="2" borderId="21" xfId="0" applyNumberFormat="1" applyFont="1" applyFill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164" fontId="11" fillId="2" borderId="22" xfId="0" applyNumberFormat="1" applyFont="1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4" fontId="11" fillId="2" borderId="15" xfId="0" applyNumberFormat="1" applyFont="1" applyFill="1" applyBorder="1" applyAlignment="1">
      <alignment horizontal="center" vertical="center"/>
    </xf>
    <xf numFmtId="0" fontId="0" fillId="0" borderId="0" xfId="0" applyFill="1"/>
    <xf numFmtId="164" fontId="10" fillId="6" borderId="1" xfId="1" applyNumberFormat="1" applyFont="1" applyFill="1" applyBorder="1" applyAlignment="1">
      <alignment horizontal="center" vertical="center"/>
    </xf>
    <xf numFmtId="164" fontId="10" fillId="6" borderId="5" xfId="1" applyNumberFormat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2" fillId="0" borderId="9" xfId="1" applyFont="1" applyFill="1" applyBorder="1" applyAlignment="1">
      <alignment horizontal="left" vertical="center" indent="1"/>
    </xf>
    <xf numFmtId="0" fontId="2" fillId="0" borderId="13" xfId="1" applyFont="1" applyFill="1" applyBorder="1" applyAlignment="1">
      <alignment horizontal="left" vertical="center" indent="1"/>
    </xf>
    <xf numFmtId="0" fontId="2" fillId="0" borderId="0" xfId="1" applyFont="1" applyAlignment="1">
      <alignment horizontal="right" vertical="center"/>
    </xf>
    <xf numFmtId="164" fontId="13" fillId="6" borderId="49" xfId="1" applyNumberFormat="1" applyFont="1" applyFill="1" applyBorder="1" applyAlignment="1">
      <alignment horizontal="right" vertical="center"/>
    </xf>
    <xf numFmtId="0" fontId="2" fillId="6" borderId="15" xfId="1" applyFont="1" applyFill="1" applyBorder="1" applyAlignment="1">
      <alignment horizontal="left" vertical="center" indent="1"/>
    </xf>
    <xf numFmtId="164" fontId="2" fillId="0" borderId="50" xfId="1" applyNumberFormat="1" applyFont="1" applyBorder="1" applyAlignment="1">
      <alignment horizontal="right" vertical="center"/>
    </xf>
    <xf numFmtId="164" fontId="13" fillId="6" borderId="51" xfId="1" applyNumberFormat="1" applyFont="1" applyFill="1" applyBorder="1" applyAlignment="1">
      <alignment horizontal="right" vertical="center"/>
    </xf>
    <xf numFmtId="0" fontId="13" fillId="6" borderId="54" xfId="1" applyFont="1" applyFill="1" applyBorder="1" applyAlignment="1">
      <alignment horizontal="center" vertical="center"/>
    </xf>
    <xf numFmtId="164" fontId="13" fillId="6" borderId="54" xfId="1" applyNumberFormat="1" applyFont="1" applyFill="1" applyBorder="1" applyAlignment="1">
      <alignment horizontal="right" vertical="center"/>
    </xf>
    <xf numFmtId="0" fontId="13" fillId="6" borderId="49" xfId="1" applyFont="1" applyFill="1" applyBorder="1" applyAlignment="1">
      <alignment horizontal="left" vertical="center" indent="1"/>
    </xf>
    <xf numFmtId="0" fontId="5" fillId="0" borderId="50" xfId="1" applyFont="1" applyBorder="1" applyAlignment="1">
      <alignment horizontal="left" vertical="center" indent="1"/>
    </xf>
    <xf numFmtId="0" fontId="13" fillId="6" borderId="51" xfId="1" applyFont="1" applyFill="1" applyBorder="1" applyAlignment="1">
      <alignment horizontal="left" vertical="center" indent="1"/>
    </xf>
    <xf numFmtId="0" fontId="13" fillId="6" borderId="45" xfId="1" applyFont="1" applyFill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 indent="1"/>
    </xf>
    <xf numFmtId="0" fontId="5" fillId="0" borderId="53" xfId="1" applyFont="1" applyBorder="1" applyAlignment="1">
      <alignment horizontal="left" vertical="center" indent="1"/>
    </xf>
    <xf numFmtId="0" fontId="5" fillId="0" borderId="7" xfId="1" applyFont="1" applyBorder="1" applyAlignment="1">
      <alignment horizontal="left" vertical="center" indent="1"/>
    </xf>
    <xf numFmtId="0" fontId="5" fillId="6" borderId="52" xfId="1" applyFont="1" applyFill="1" applyBorder="1" applyAlignment="1">
      <alignment horizontal="left" vertical="center" indent="1"/>
    </xf>
    <xf numFmtId="0" fontId="5" fillId="6" borderId="12" xfId="1" applyFont="1" applyFill="1" applyBorder="1" applyAlignment="1">
      <alignment horizontal="left" vertical="center" indent="1"/>
    </xf>
    <xf numFmtId="0" fontId="5" fillId="11" borderId="7" xfId="1" applyFont="1" applyFill="1" applyBorder="1" applyAlignment="1">
      <alignment horizontal="left" vertical="center" indent="1"/>
    </xf>
    <xf numFmtId="0" fontId="5" fillId="6" borderId="55" xfId="1" applyFont="1" applyFill="1" applyBorder="1" applyAlignment="1">
      <alignment horizontal="left" vertical="center" indent="1"/>
    </xf>
    <xf numFmtId="164" fontId="2" fillId="0" borderId="0" xfId="1" applyNumberFormat="1" applyFont="1" applyAlignment="1">
      <alignment horizontal="right" vertical="center"/>
    </xf>
    <xf numFmtId="14" fontId="12" fillId="0" borderId="16" xfId="0" applyNumberFormat="1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/>
    </xf>
    <xf numFmtId="14" fontId="12" fillId="0" borderId="18" xfId="0" applyNumberFormat="1" applyFont="1" applyBorder="1" applyAlignment="1">
      <alignment horizontal="center" vertical="center"/>
    </xf>
    <xf numFmtId="164" fontId="18" fillId="0" borderId="48" xfId="0" applyNumberFormat="1" applyFont="1" applyFill="1" applyBorder="1" applyAlignment="1">
      <alignment horizontal="center" vertical="center"/>
    </xf>
    <xf numFmtId="164" fontId="18" fillId="0" borderId="24" xfId="0" applyNumberFormat="1" applyFont="1" applyFill="1" applyBorder="1" applyAlignment="1">
      <alignment horizontal="center" vertical="center"/>
    </xf>
    <xf numFmtId="164" fontId="18" fillId="0" borderId="25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4" fontId="11" fillId="0" borderId="23" xfId="0" applyNumberFormat="1" applyFont="1" applyFill="1" applyBorder="1" applyAlignment="1">
      <alignment horizontal="center" vertical="center"/>
    </xf>
    <xf numFmtId="14" fontId="11" fillId="0" borderId="24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64" fontId="11" fillId="0" borderId="23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center" vertical="center"/>
    </xf>
    <xf numFmtId="164" fontId="23" fillId="0" borderId="25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28" xfId="0" applyNumberFormat="1" applyFont="1" applyFill="1" applyBorder="1" applyAlignment="1">
      <alignment horizontal="center" vertical="center"/>
    </xf>
    <xf numFmtId="164" fontId="12" fillId="0" borderId="37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164" fontId="0" fillId="0" borderId="43" xfId="0" applyNumberFormat="1" applyFont="1" applyFill="1" applyBorder="1" applyAlignment="1">
      <alignment horizontal="center" vertical="center"/>
    </xf>
    <xf numFmtId="164" fontId="12" fillId="0" borderId="30" xfId="0" applyNumberFormat="1" applyFont="1" applyFill="1" applyBorder="1" applyAlignment="1">
      <alignment horizontal="center" vertical="center"/>
    </xf>
    <xf numFmtId="164" fontId="12" fillId="0" borderId="32" xfId="0" applyNumberFormat="1" applyFont="1" applyFill="1" applyBorder="1" applyAlignment="1">
      <alignment horizontal="center" vertical="center"/>
    </xf>
    <xf numFmtId="164" fontId="12" fillId="0" borderId="43" xfId="0" applyNumberFormat="1" applyFont="1" applyFill="1" applyBorder="1" applyAlignment="1">
      <alignment horizontal="center" vertical="center"/>
    </xf>
    <xf numFmtId="164" fontId="0" fillId="0" borderId="44" xfId="0" applyNumberFormat="1" applyFont="1" applyFill="1" applyBorder="1" applyAlignment="1">
      <alignment horizontal="center" vertical="center"/>
    </xf>
    <xf numFmtId="164" fontId="0" fillId="0" borderId="35" xfId="0" applyNumberFormat="1" applyFont="1" applyFill="1" applyBorder="1" applyAlignment="1">
      <alignment horizontal="center" vertical="center"/>
    </xf>
    <xf numFmtId="164" fontId="0" fillId="0" borderId="38" xfId="0" applyNumberFormat="1" applyFont="1" applyFill="1" applyBorder="1" applyAlignment="1">
      <alignment horizontal="center" vertical="center"/>
    </xf>
    <xf numFmtId="164" fontId="6" fillId="0" borderId="22" xfId="1" applyNumberFormat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left" vertical="center" indent="1"/>
    </xf>
    <xf numFmtId="0" fontId="19" fillId="3" borderId="48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164" fontId="20" fillId="3" borderId="4" xfId="0" applyNumberFormat="1" applyFont="1" applyFill="1" applyBorder="1" applyAlignment="1">
      <alignment horizontal="center" vertical="center"/>
    </xf>
    <xf numFmtId="164" fontId="20" fillId="3" borderId="5" xfId="0" applyNumberFormat="1" applyFont="1" applyFill="1" applyBorder="1" applyAlignment="1">
      <alignment horizontal="center" vertical="center"/>
    </xf>
    <xf numFmtId="164" fontId="20" fillId="10" borderId="4" xfId="0" applyNumberFormat="1" applyFont="1" applyFill="1" applyBorder="1" applyAlignment="1">
      <alignment horizontal="center" vertical="center"/>
    </xf>
    <xf numFmtId="164" fontId="20" fillId="10" borderId="5" xfId="0" applyNumberFormat="1" applyFont="1" applyFill="1" applyBorder="1" applyAlignment="1">
      <alignment horizontal="center" vertical="center"/>
    </xf>
    <xf numFmtId="164" fontId="20" fillId="7" borderId="4" xfId="0" applyNumberFormat="1" applyFont="1" applyFill="1" applyBorder="1" applyAlignment="1">
      <alignment horizontal="center"/>
    </xf>
    <xf numFmtId="164" fontId="20" fillId="7" borderId="5" xfId="0" applyNumberFormat="1" applyFont="1" applyFill="1" applyBorder="1" applyAlignment="1">
      <alignment horizontal="center"/>
    </xf>
    <xf numFmtId="164" fontId="20" fillId="3" borderId="4" xfId="0" applyNumberFormat="1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164" fontId="20" fillId="10" borderId="4" xfId="0" applyNumberFormat="1" applyFont="1" applyFill="1" applyBorder="1" applyAlignment="1">
      <alignment horizontal="center"/>
    </xf>
    <xf numFmtId="164" fontId="20" fillId="10" borderId="5" xfId="0" applyNumberFormat="1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15" fillId="6" borderId="6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73" xfId="0" applyNumberForma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/>
    </xf>
    <xf numFmtId="164" fontId="0" fillId="0" borderId="31" xfId="0" applyNumberFormat="1" applyFill="1" applyBorder="1" applyAlignment="1">
      <alignment horizontal="center" vertical="center"/>
    </xf>
    <xf numFmtId="164" fontId="0" fillId="0" borderId="28" xfId="0" applyNumberFormat="1" applyFill="1" applyBorder="1" applyAlignment="1">
      <alignment horizontal="center" vertical="center"/>
    </xf>
    <xf numFmtId="164" fontId="0" fillId="0" borderId="41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64" fontId="0" fillId="0" borderId="44" xfId="0" applyNumberFormat="1" applyFill="1" applyBorder="1" applyAlignment="1">
      <alignment horizontal="center" vertical="center"/>
    </xf>
    <xf numFmtId="164" fontId="0" fillId="0" borderId="72" xfId="0" applyNumberForma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7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  <xf numFmtId="0" fontId="0" fillId="8" borderId="40" xfId="0" applyFill="1" applyBorder="1" applyAlignment="1">
      <alignment horizontal="center" vertical="center" wrapText="1"/>
    </xf>
    <xf numFmtId="164" fontId="0" fillId="0" borderId="32" xfId="0" applyNumberFormat="1" applyFill="1" applyBorder="1" applyAlignment="1">
      <alignment horizontal="center" vertical="center"/>
    </xf>
    <xf numFmtId="164" fontId="0" fillId="0" borderId="40" xfId="0" applyNumberFormat="1" applyFill="1" applyBorder="1" applyAlignment="1">
      <alignment horizontal="center" vertical="center"/>
    </xf>
    <xf numFmtId="164" fontId="0" fillId="0" borderId="30" xfId="0" applyNumberFormat="1" applyFill="1" applyBorder="1" applyAlignment="1">
      <alignment horizontal="center" vertical="center"/>
    </xf>
    <xf numFmtId="164" fontId="0" fillId="0" borderId="70" xfId="0" applyNumberFormat="1" applyFill="1" applyBorder="1" applyAlignment="1">
      <alignment horizontal="center" vertical="center"/>
    </xf>
    <xf numFmtId="164" fontId="12" fillId="0" borderId="43" xfId="0" applyNumberFormat="1" applyFont="1" applyFill="1" applyBorder="1" applyAlignment="1">
      <alignment horizontal="center" vertical="center"/>
    </xf>
    <xf numFmtId="164" fontId="12" fillId="0" borderId="59" xfId="0" applyNumberFormat="1" applyFont="1" applyFill="1" applyBorder="1" applyAlignment="1">
      <alignment horizontal="center" vertical="center"/>
    </xf>
    <xf numFmtId="164" fontId="12" fillId="0" borderId="45" xfId="0" applyNumberFormat="1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/>
    </xf>
    <xf numFmtId="164" fontId="12" fillId="0" borderId="46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64" fontId="12" fillId="0" borderId="37" xfId="0" applyNumberFormat="1" applyFont="1" applyFill="1" applyBorder="1" applyAlignment="1">
      <alignment horizontal="center" vertical="center"/>
    </xf>
    <xf numFmtId="164" fontId="12" fillId="0" borderId="33" xfId="0" applyNumberFormat="1" applyFont="1" applyFill="1" applyBorder="1" applyAlignment="1">
      <alignment horizontal="center" vertical="center"/>
    </xf>
    <xf numFmtId="164" fontId="12" fillId="0" borderId="38" xfId="0" applyNumberFormat="1" applyFont="1" applyFill="1" applyBorder="1" applyAlignment="1">
      <alignment horizontal="center" vertical="center"/>
    </xf>
    <xf numFmtId="164" fontId="12" fillId="0" borderId="42" xfId="0" applyNumberFormat="1" applyFont="1" applyFill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workbookViewId="0">
      <selection activeCell="J26" sqref="J26:K27"/>
    </sheetView>
  </sheetViews>
  <sheetFormatPr defaultRowHeight="14.4" x14ac:dyDescent="0.3"/>
  <cols>
    <col min="2" max="2" width="3" bestFit="1" customWidth="1"/>
    <col min="3" max="3" width="17.21875" bestFit="1" customWidth="1"/>
    <col min="4" max="4" width="4.33203125" bestFit="1" customWidth="1"/>
    <col min="5" max="5" width="22.21875" customWidth="1"/>
    <col min="6" max="6" width="30.44140625" customWidth="1"/>
    <col min="7" max="7" width="6.21875" bestFit="1" customWidth="1"/>
    <col min="8" max="8" width="10" bestFit="1" customWidth="1"/>
    <col min="9" max="9" width="10" customWidth="1"/>
    <col min="10" max="11" width="18.77734375" bestFit="1" customWidth="1"/>
  </cols>
  <sheetData>
    <row r="1" spans="2:11" ht="15" thickBot="1" x14ac:dyDescent="0.35"/>
    <row r="2" spans="2:11" ht="21.6" customHeight="1" thickBot="1" x14ac:dyDescent="0.35">
      <c r="B2" s="231" t="s">
        <v>81</v>
      </c>
      <c r="C2" s="232"/>
      <c r="D2" s="232"/>
      <c r="E2" s="232"/>
      <c r="F2" s="232"/>
      <c r="G2" s="232"/>
      <c r="H2" s="232"/>
      <c r="I2" s="232"/>
      <c r="J2" s="232"/>
      <c r="K2" s="233"/>
    </row>
    <row r="3" spans="2:11" ht="15" thickBot="1" x14ac:dyDescent="0.35">
      <c r="B3" s="38" t="s">
        <v>82</v>
      </c>
      <c r="C3" s="82" t="s">
        <v>117</v>
      </c>
      <c r="D3" s="64" t="s">
        <v>83</v>
      </c>
      <c r="E3" s="67" t="s">
        <v>122</v>
      </c>
      <c r="F3" s="38" t="s">
        <v>116</v>
      </c>
      <c r="G3" s="73" t="s">
        <v>84</v>
      </c>
      <c r="H3" s="37" t="s">
        <v>113</v>
      </c>
      <c r="I3" s="29" t="s">
        <v>114</v>
      </c>
      <c r="J3" s="51" t="s">
        <v>57</v>
      </c>
      <c r="K3" s="58" t="s">
        <v>85</v>
      </c>
    </row>
    <row r="4" spans="2:11" x14ac:dyDescent="0.3">
      <c r="B4" s="50">
        <v>1</v>
      </c>
      <c r="C4" s="83">
        <v>45343</v>
      </c>
      <c r="D4" s="65" t="s">
        <v>59</v>
      </c>
      <c r="E4" s="78" t="s">
        <v>86</v>
      </c>
      <c r="F4" s="68" t="s">
        <v>87</v>
      </c>
      <c r="G4" s="74" t="s">
        <v>68</v>
      </c>
      <c r="H4" s="99">
        <v>350</v>
      </c>
      <c r="I4" s="72">
        <v>1</v>
      </c>
      <c r="J4" s="93">
        <f>H4*I4</f>
        <v>350</v>
      </c>
      <c r="K4" s="94">
        <f t="shared" ref="K4:K19" si="0">CEILING(IF(G4="DPP",J4*0.85,J4),1)</f>
        <v>298</v>
      </c>
    </row>
    <row r="5" spans="2:11" x14ac:dyDescent="0.3">
      <c r="B5" s="48">
        <v>2</v>
      </c>
      <c r="C5" s="53">
        <v>45357</v>
      </c>
      <c r="D5" s="66" t="s">
        <v>88</v>
      </c>
      <c r="E5" s="79" t="s">
        <v>89</v>
      </c>
      <c r="F5" s="69" t="s">
        <v>90</v>
      </c>
      <c r="G5" s="75" t="s">
        <v>69</v>
      </c>
      <c r="H5" s="100">
        <v>500</v>
      </c>
      <c r="I5" s="61">
        <v>1.5</v>
      </c>
      <c r="J5" s="93">
        <f t="shared" ref="J5:J21" si="1">H5*I5</f>
        <v>750</v>
      </c>
      <c r="K5" s="95">
        <f t="shared" si="0"/>
        <v>750</v>
      </c>
    </row>
    <row r="6" spans="2:11" x14ac:dyDescent="0.3">
      <c r="B6" s="48">
        <v>3</v>
      </c>
      <c r="C6" s="53">
        <v>45371</v>
      </c>
      <c r="D6" s="66" t="s">
        <v>59</v>
      </c>
      <c r="E6" s="79" t="s">
        <v>67</v>
      </c>
      <c r="F6" s="69" t="s">
        <v>91</v>
      </c>
      <c r="G6" s="75" t="s">
        <v>68</v>
      </c>
      <c r="H6" s="100">
        <v>350</v>
      </c>
      <c r="I6" s="61">
        <v>1.5</v>
      </c>
      <c r="J6" s="93">
        <f t="shared" si="1"/>
        <v>525</v>
      </c>
      <c r="K6" s="95">
        <f t="shared" si="0"/>
        <v>447</v>
      </c>
    </row>
    <row r="7" spans="2:11" x14ac:dyDescent="0.3">
      <c r="B7" s="48">
        <v>4</v>
      </c>
      <c r="C7" s="53">
        <v>45385</v>
      </c>
      <c r="D7" s="66" t="s">
        <v>59</v>
      </c>
      <c r="E7" s="79" t="s">
        <v>92</v>
      </c>
      <c r="F7" s="69" t="s">
        <v>93</v>
      </c>
      <c r="G7" s="75" t="s">
        <v>69</v>
      </c>
      <c r="H7" s="100">
        <v>450</v>
      </c>
      <c r="I7" s="61">
        <v>1.5</v>
      </c>
      <c r="J7" s="93">
        <f t="shared" si="1"/>
        <v>675</v>
      </c>
      <c r="K7" s="95">
        <f t="shared" si="0"/>
        <v>675</v>
      </c>
    </row>
    <row r="8" spans="2:11" x14ac:dyDescent="0.3">
      <c r="B8" s="48">
        <v>5</v>
      </c>
      <c r="C8" s="53">
        <v>45399</v>
      </c>
      <c r="D8" s="66" t="s">
        <v>88</v>
      </c>
      <c r="E8" s="79" t="s">
        <v>89</v>
      </c>
      <c r="F8" s="69" t="s">
        <v>94</v>
      </c>
      <c r="G8" s="75" t="s">
        <v>69</v>
      </c>
      <c r="H8" s="100">
        <v>500</v>
      </c>
      <c r="I8" s="61">
        <v>1.5</v>
      </c>
      <c r="J8" s="93">
        <f t="shared" si="1"/>
        <v>750</v>
      </c>
      <c r="K8" s="95">
        <f t="shared" si="0"/>
        <v>750</v>
      </c>
    </row>
    <row r="9" spans="2:11" x14ac:dyDescent="0.3">
      <c r="B9" s="48">
        <v>6</v>
      </c>
      <c r="C9" s="53">
        <v>45406</v>
      </c>
      <c r="D9" s="66" t="s">
        <v>59</v>
      </c>
      <c r="E9" s="79" t="s">
        <v>70</v>
      </c>
      <c r="F9" s="69" t="s">
        <v>95</v>
      </c>
      <c r="G9" s="75" t="s">
        <v>68</v>
      </c>
      <c r="H9" s="100">
        <v>350</v>
      </c>
      <c r="I9" s="61">
        <v>1.5</v>
      </c>
      <c r="J9" s="93">
        <f t="shared" si="1"/>
        <v>525</v>
      </c>
      <c r="K9" s="95">
        <f t="shared" si="0"/>
        <v>447</v>
      </c>
    </row>
    <row r="10" spans="2:11" x14ac:dyDescent="0.3">
      <c r="B10" s="48">
        <v>7</v>
      </c>
      <c r="C10" s="53">
        <v>45427</v>
      </c>
      <c r="D10" s="66" t="s">
        <v>59</v>
      </c>
      <c r="E10" s="79" t="s">
        <v>92</v>
      </c>
      <c r="F10" s="70" t="s">
        <v>96</v>
      </c>
      <c r="G10" s="75" t="s">
        <v>69</v>
      </c>
      <c r="H10" s="100">
        <v>450</v>
      </c>
      <c r="I10" s="61">
        <v>2</v>
      </c>
      <c r="J10" s="93">
        <f t="shared" si="1"/>
        <v>900</v>
      </c>
      <c r="K10" s="95">
        <f t="shared" si="0"/>
        <v>900</v>
      </c>
    </row>
    <row r="11" spans="2:11" x14ac:dyDescent="0.3">
      <c r="B11" s="48">
        <v>8</v>
      </c>
      <c r="C11" s="53">
        <v>45441</v>
      </c>
      <c r="D11" s="66" t="s">
        <v>88</v>
      </c>
      <c r="E11" s="79" t="s">
        <v>97</v>
      </c>
      <c r="F11" s="69" t="s">
        <v>98</v>
      </c>
      <c r="G11" s="75" t="s">
        <v>69</v>
      </c>
      <c r="H11" s="100">
        <v>500</v>
      </c>
      <c r="I11" s="61">
        <v>1.5</v>
      </c>
      <c r="J11" s="93">
        <f t="shared" si="1"/>
        <v>750</v>
      </c>
      <c r="K11" s="95">
        <f t="shared" si="0"/>
        <v>750</v>
      </c>
    </row>
    <row r="12" spans="2:11" x14ac:dyDescent="0.3">
      <c r="B12" s="48">
        <v>9</v>
      </c>
      <c r="C12" s="53">
        <v>45455</v>
      </c>
      <c r="D12" s="66" t="s">
        <v>88</v>
      </c>
      <c r="E12" s="79" t="s">
        <v>97</v>
      </c>
      <c r="F12" s="69" t="s">
        <v>99</v>
      </c>
      <c r="G12" s="75" t="s">
        <v>69</v>
      </c>
      <c r="H12" s="100">
        <v>500</v>
      </c>
      <c r="I12" s="61">
        <v>1.5</v>
      </c>
      <c r="J12" s="93">
        <f t="shared" si="1"/>
        <v>750</v>
      </c>
      <c r="K12" s="95">
        <f t="shared" si="0"/>
        <v>750</v>
      </c>
    </row>
    <row r="13" spans="2:11" x14ac:dyDescent="0.3">
      <c r="B13" s="48">
        <v>10</v>
      </c>
      <c r="C13" s="53">
        <v>45546</v>
      </c>
      <c r="D13" s="66" t="s">
        <v>88</v>
      </c>
      <c r="E13" s="79" t="s">
        <v>97</v>
      </c>
      <c r="F13" s="71" t="s">
        <v>100</v>
      </c>
      <c r="G13" s="75" t="s">
        <v>69</v>
      </c>
      <c r="H13" s="100">
        <v>500</v>
      </c>
      <c r="I13" s="61">
        <v>1.5</v>
      </c>
      <c r="J13" s="93">
        <f t="shared" si="1"/>
        <v>750</v>
      </c>
      <c r="K13" s="95">
        <f t="shared" si="0"/>
        <v>750</v>
      </c>
    </row>
    <row r="14" spans="2:11" x14ac:dyDescent="0.3">
      <c r="B14" s="48">
        <v>11</v>
      </c>
      <c r="C14" s="53">
        <v>45560</v>
      </c>
      <c r="D14" s="66" t="s">
        <v>88</v>
      </c>
      <c r="E14" s="79" t="s">
        <v>97</v>
      </c>
      <c r="F14" s="71" t="s">
        <v>101</v>
      </c>
      <c r="G14" s="75" t="s">
        <v>69</v>
      </c>
      <c r="H14" s="100">
        <v>500</v>
      </c>
      <c r="I14" s="61">
        <v>1.5</v>
      </c>
      <c r="J14" s="93">
        <f t="shared" si="1"/>
        <v>750</v>
      </c>
      <c r="K14" s="95">
        <f t="shared" si="0"/>
        <v>750</v>
      </c>
    </row>
    <row r="15" spans="2:11" x14ac:dyDescent="0.3">
      <c r="B15" s="48">
        <v>12</v>
      </c>
      <c r="C15" s="53">
        <v>45574</v>
      </c>
      <c r="D15" s="66" t="s">
        <v>59</v>
      </c>
      <c r="E15" s="79" t="s">
        <v>86</v>
      </c>
      <c r="F15" s="71" t="s">
        <v>102</v>
      </c>
      <c r="G15" s="75" t="s">
        <v>68</v>
      </c>
      <c r="H15" s="100">
        <v>350</v>
      </c>
      <c r="I15" s="61">
        <v>1</v>
      </c>
      <c r="J15" s="93">
        <f t="shared" si="1"/>
        <v>350</v>
      </c>
      <c r="K15" s="95">
        <f t="shared" si="0"/>
        <v>298</v>
      </c>
    </row>
    <row r="16" spans="2:11" x14ac:dyDescent="0.3">
      <c r="B16" s="48">
        <v>13</v>
      </c>
      <c r="C16" s="53">
        <v>45588</v>
      </c>
      <c r="D16" s="66" t="s">
        <v>88</v>
      </c>
      <c r="E16" s="79" t="s">
        <v>89</v>
      </c>
      <c r="F16" s="71" t="s">
        <v>103</v>
      </c>
      <c r="G16" s="75" t="s">
        <v>69</v>
      </c>
      <c r="H16" s="100">
        <v>500</v>
      </c>
      <c r="I16" s="61">
        <v>1.5</v>
      </c>
      <c r="J16" s="93">
        <f t="shared" si="1"/>
        <v>750</v>
      </c>
      <c r="K16" s="95">
        <f t="shared" si="0"/>
        <v>750</v>
      </c>
    </row>
    <row r="17" spans="2:11" x14ac:dyDescent="0.3">
      <c r="B17" s="48">
        <v>14</v>
      </c>
      <c r="C17" s="53">
        <v>45602</v>
      </c>
      <c r="D17" s="54" t="s">
        <v>104</v>
      </c>
      <c r="E17" s="80" t="s">
        <v>105</v>
      </c>
      <c r="F17" s="70" t="s">
        <v>106</v>
      </c>
      <c r="G17" s="75" t="s">
        <v>69</v>
      </c>
      <c r="H17" s="100">
        <v>500</v>
      </c>
      <c r="I17" s="61">
        <v>1.5</v>
      </c>
      <c r="J17" s="93">
        <f t="shared" si="1"/>
        <v>750</v>
      </c>
      <c r="K17" s="95">
        <f t="shared" si="0"/>
        <v>750</v>
      </c>
    </row>
    <row r="18" spans="2:11" x14ac:dyDescent="0.3">
      <c r="B18" s="48">
        <v>15</v>
      </c>
      <c r="C18" s="53">
        <v>45616</v>
      </c>
      <c r="D18" s="66" t="s">
        <v>88</v>
      </c>
      <c r="E18" s="79" t="s">
        <v>89</v>
      </c>
      <c r="F18" s="70" t="s">
        <v>107</v>
      </c>
      <c r="G18" s="75" t="s">
        <v>69</v>
      </c>
      <c r="H18" s="100">
        <v>500</v>
      </c>
      <c r="I18" s="61">
        <v>1.5</v>
      </c>
      <c r="J18" s="93">
        <f t="shared" si="1"/>
        <v>750</v>
      </c>
      <c r="K18" s="95">
        <f t="shared" si="0"/>
        <v>750</v>
      </c>
    </row>
    <row r="19" spans="2:11" x14ac:dyDescent="0.3">
      <c r="B19" s="48">
        <v>16</v>
      </c>
      <c r="C19" s="53">
        <v>45630</v>
      </c>
      <c r="D19" s="54" t="s">
        <v>104</v>
      </c>
      <c r="E19" s="80" t="s">
        <v>105</v>
      </c>
      <c r="F19" s="70" t="s">
        <v>108</v>
      </c>
      <c r="G19" s="75" t="s">
        <v>69</v>
      </c>
      <c r="H19" s="100">
        <v>500</v>
      </c>
      <c r="I19" s="61">
        <v>1.5</v>
      </c>
      <c r="J19" s="93">
        <f t="shared" si="1"/>
        <v>750</v>
      </c>
      <c r="K19" s="95">
        <f t="shared" si="0"/>
        <v>750</v>
      </c>
    </row>
    <row r="20" spans="2:11" x14ac:dyDescent="0.3">
      <c r="B20" s="48">
        <v>17</v>
      </c>
      <c r="C20" s="53">
        <v>45637</v>
      </c>
      <c r="D20" s="54" t="s">
        <v>109</v>
      </c>
      <c r="E20" s="80" t="s">
        <v>110</v>
      </c>
      <c r="F20" s="70" t="s">
        <v>111</v>
      </c>
      <c r="G20" s="75" t="s">
        <v>69</v>
      </c>
      <c r="H20" s="100">
        <v>500</v>
      </c>
      <c r="I20" s="61">
        <v>1.5</v>
      </c>
      <c r="J20" s="93">
        <f t="shared" si="1"/>
        <v>750</v>
      </c>
      <c r="K20" s="95">
        <v>750</v>
      </c>
    </row>
    <row r="21" spans="2:11" x14ac:dyDescent="0.3">
      <c r="B21" s="48">
        <v>18</v>
      </c>
      <c r="C21" s="53">
        <v>45644</v>
      </c>
      <c r="D21" s="54" t="s">
        <v>109</v>
      </c>
      <c r="E21" s="80" t="s">
        <v>110</v>
      </c>
      <c r="F21" s="70" t="s">
        <v>112</v>
      </c>
      <c r="G21" s="75" t="s">
        <v>69</v>
      </c>
      <c r="H21" s="100">
        <v>500</v>
      </c>
      <c r="I21" s="61">
        <v>1.5</v>
      </c>
      <c r="J21" s="93">
        <f t="shared" si="1"/>
        <v>750</v>
      </c>
      <c r="K21" s="95">
        <f>CEILING(IF(G21="DPP",J21*0.85,J21),1)</f>
        <v>750</v>
      </c>
    </row>
    <row r="22" spans="2:11" x14ac:dyDescent="0.3">
      <c r="B22" s="48">
        <v>19</v>
      </c>
      <c r="C22" s="53">
        <v>45427</v>
      </c>
      <c r="D22" s="54" t="s">
        <v>59</v>
      </c>
      <c r="E22" s="79" t="s">
        <v>115</v>
      </c>
      <c r="F22" s="69" t="s">
        <v>74</v>
      </c>
      <c r="G22" s="75" t="s">
        <v>59</v>
      </c>
      <c r="H22" s="60" t="s">
        <v>59</v>
      </c>
      <c r="I22" s="61" t="s">
        <v>59</v>
      </c>
      <c r="J22" s="96">
        <v>0</v>
      </c>
      <c r="K22" s="95">
        <v>156</v>
      </c>
    </row>
    <row r="23" spans="2:11" x14ac:dyDescent="0.3">
      <c r="B23" s="48">
        <v>20</v>
      </c>
      <c r="C23" s="53">
        <v>45625</v>
      </c>
      <c r="D23" s="54" t="s">
        <v>59</v>
      </c>
      <c r="E23" s="79" t="s">
        <v>115</v>
      </c>
      <c r="F23" s="69" t="s">
        <v>74</v>
      </c>
      <c r="G23" s="75" t="s">
        <v>59</v>
      </c>
      <c r="H23" s="60" t="s">
        <v>59</v>
      </c>
      <c r="I23" s="61" t="s">
        <v>59</v>
      </c>
      <c r="J23" s="96">
        <v>0</v>
      </c>
      <c r="K23" s="95">
        <v>104</v>
      </c>
    </row>
    <row r="24" spans="2:11" ht="15" thickBot="1" x14ac:dyDescent="0.35">
      <c r="B24" s="49">
        <v>21</v>
      </c>
      <c r="C24" s="56">
        <v>45625</v>
      </c>
      <c r="D24" s="57" t="s">
        <v>59</v>
      </c>
      <c r="E24" s="81" t="s">
        <v>73</v>
      </c>
      <c r="F24" s="77" t="s">
        <v>72</v>
      </c>
      <c r="G24" s="76" t="s">
        <v>69</v>
      </c>
      <c r="H24" s="62" t="s">
        <v>59</v>
      </c>
      <c r="I24" s="63" t="s">
        <v>59</v>
      </c>
      <c r="J24" s="97">
        <v>7200</v>
      </c>
      <c r="K24" s="98">
        <v>7200</v>
      </c>
    </row>
    <row r="25" spans="2:11" ht="21.6" customHeight="1" thickBot="1" x14ac:dyDescent="0.45">
      <c r="B25" s="234" t="s">
        <v>57</v>
      </c>
      <c r="C25" s="235"/>
      <c r="D25" s="101"/>
      <c r="E25" s="102"/>
      <c r="F25" s="92"/>
      <c r="G25" s="89"/>
      <c r="H25" s="90"/>
      <c r="I25" s="91"/>
      <c r="J25" s="240">
        <f>SUM(J4:J24)</f>
        <v>19525</v>
      </c>
      <c r="K25" s="241"/>
    </row>
    <row r="26" spans="2:11" ht="21.6" customHeight="1" thickBot="1" x14ac:dyDescent="0.35">
      <c r="B26" s="236" t="s">
        <v>118</v>
      </c>
      <c r="C26" s="237"/>
      <c r="D26" s="103"/>
      <c r="E26" s="104"/>
      <c r="F26" s="85"/>
      <c r="G26" s="84"/>
      <c r="H26" s="86"/>
      <c r="I26" s="87"/>
      <c r="J26" s="242">
        <v>19000</v>
      </c>
      <c r="K26" s="243"/>
    </row>
    <row r="27" spans="2:11" ht="21.6" customHeight="1" thickBot="1" x14ac:dyDescent="0.45">
      <c r="B27" s="238" t="s">
        <v>119</v>
      </c>
      <c r="C27" s="239"/>
      <c r="D27" s="103"/>
      <c r="E27" s="104"/>
      <c r="F27" s="85"/>
      <c r="G27" s="84"/>
      <c r="H27" s="86"/>
      <c r="I27" s="87"/>
      <c r="J27" s="244">
        <f>J25-J26</f>
        <v>525</v>
      </c>
      <c r="K27" s="245"/>
    </row>
  </sheetData>
  <mergeCells count="7">
    <mergeCell ref="B2:K2"/>
    <mergeCell ref="B25:C25"/>
    <mergeCell ref="B26:C26"/>
    <mergeCell ref="B27:C27"/>
    <mergeCell ref="J25:K25"/>
    <mergeCell ref="J26:K26"/>
    <mergeCell ref="J27:K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workbookViewId="0">
      <selection activeCell="C8" sqref="C8"/>
    </sheetView>
  </sheetViews>
  <sheetFormatPr defaultRowHeight="14.4" x14ac:dyDescent="0.3"/>
  <cols>
    <col min="2" max="2" width="2.44140625" bestFit="1" customWidth="1"/>
    <col min="3" max="3" width="17.21875" bestFit="1" customWidth="1"/>
    <col min="4" max="4" width="7.77734375" bestFit="1" customWidth="1"/>
    <col min="5" max="5" width="20" bestFit="1" customWidth="1"/>
    <col min="6" max="6" width="33.44140625" bestFit="1" customWidth="1"/>
    <col min="7" max="7" width="15.109375" bestFit="1" customWidth="1"/>
    <col min="8" max="8" width="7.88671875" bestFit="1" customWidth="1"/>
    <col min="9" max="9" width="8.109375" customWidth="1"/>
  </cols>
  <sheetData>
    <row r="1" spans="2:12" ht="15" thickBot="1" x14ac:dyDescent="0.35"/>
    <row r="2" spans="2:12" ht="21.6" customHeight="1" thickBot="1" x14ac:dyDescent="0.35">
      <c r="B2" s="231" t="s">
        <v>213</v>
      </c>
      <c r="C2" s="232"/>
      <c r="D2" s="232"/>
      <c r="E2" s="232"/>
      <c r="F2" s="232"/>
      <c r="G2" s="232"/>
      <c r="H2" s="232"/>
      <c r="I2" s="233"/>
    </row>
    <row r="3" spans="2:12" ht="15" thickBot="1" x14ac:dyDescent="0.35">
      <c r="B3" s="38" t="s">
        <v>82</v>
      </c>
      <c r="C3" s="82" t="s">
        <v>117</v>
      </c>
      <c r="D3" s="64" t="s">
        <v>83</v>
      </c>
      <c r="E3" s="67" t="s">
        <v>122</v>
      </c>
      <c r="F3" s="38" t="s">
        <v>71</v>
      </c>
      <c r="G3" s="38" t="s">
        <v>84</v>
      </c>
      <c r="H3" s="51" t="s">
        <v>57</v>
      </c>
      <c r="I3" s="58" t="s">
        <v>85</v>
      </c>
    </row>
    <row r="4" spans="2:12" x14ac:dyDescent="0.3">
      <c r="B4" s="52">
        <v>1</v>
      </c>
      <c r="C4" s="201">
        <v>45646</v>
      </c>
      <c r="D4" s="105" t="s">
        <v>88</v>
      </c>
      <c r="E4" s="106" t="s">
        <v>120</v>
      </c>
      <c r="F4" s="107" t="s">
        <v>75</v>
      </c>
      <c r="G4" s="59" t="s">
        <v>68</v>
      </c>
      <c r="H4" s="108">
        <v>1000</v>
      </c>
      <c r="I4" s="109">
        <f>H4*0.85</f>
        <v>850</v>
      </c>
    </row>
    <row r="5" spans="2:12" x14ac:dyDescent="0.3">
      <c r="B5" s="48">
        <v>2</v>
      </c>
      <c r="C5" s="202">
        <v>45648</v>
      </c>
      <c r="D5" s="66" t="s">
        <v>88</v>
      </c>
      <c r="E5" s="79" t="s">
        <v>105</v>
      </c>
      <c r="F5" s="69" t="s">
        <v>121</v>
      </c>
      <c r="G5" s="110" t="s">
        <v>69</v>
      </c>
      <c r="H5" s="96">
        <v>1500</v>
      </c>
      <c r="I5" s="95">
        <v>1500</v>
      </c>
    </row>
    <row r="6" spans="2:12" x14ac:dyDescent="0.3">
      <c r="B6" s="48">
        <v>3</v>
      </c>
      <c r="C6" s="202">
        <v>45655</v>
      </c>
      <c r="D6" s="66" t="s">
        <v>59</v>
      </c>
      <c r="E6" s="79" t="s">
        <v>78</v>
      </c>
      <c r="F6" s="69" t="s">
        <v>76</v>
      </c>
      <c r="G6" s="110" t="s">
        <v>69</v>
      </c>
      <c r="H6" s="149">
        <v>2045</v>
      </c>
      <c r="I6" s="150">
        <v>2045</v>
      </c>
      <c r="K6" s="30"/>
      <c r="L6" s="30"/>
    </row>
    <row r="7" spans="2:12" x14ac:dyDescent="0.3">
      <c r="B7" s="48">
        <v>4</v>
      </c>
      <c r="C7" s="53">
        <v>45641</v>
      </c>
      <c r="D7" s="66" t="s">
        <v>59</v>
      </c>
      <c r="E7" s="79" t="s">
        <v>77</v>
      </c>
      <c r="F7" s="69" t="s">
        <v>123</v>
      </c>
      <c r="G7" s="110" t="s">
        <v>69</v>
      </c>
      <c r="H7" s="149">
        <v>6136</v>
      </c>
      <c r="I7" s="150">
        <v>6136</v>
      </c>
    </row>
    <row r="8" spans="2:12" ht="15" thickBot="1" x14ac:dyDescent="0.35">
      <c r="B8" s="111">
        <v>5</v>
      </c>
      <c r="C8" s="203">
        <v>45656</v>
      </c>
      <c r="D8" s="55" t="s">
        <v>59</v>
      </c>
      <c r="E8" s="112" t="s">
        <v>115</v>
      </c>
      <c r="F8" s="113" t="s">
        <v>74</v>
      </c>
      <c r="G8" s="111" t="s">
        <v>59</v>
      </c>
      <c r="H8" s="160">
        <v>0</v>
      </c>
      <c r="I8" s="161">
        <v>150</v>
      </c>
    </row>
    <row r="9" spans="2:12" ht="21.6" customHeight="1" thickBot="1" x14ac:dyDescent="0.45">
      <c r="B9" s="234" t="s">
        <v>57</v>
      </c>
      <c r="C9" s="235"/>
      <c r="D9" s="114"/>
      <c r="E9" s="104"/>
      <c r="F9" s="85"/>
      <c r="G9" s="84"/>
      <c r="H9" s="246">
        <f>SUM(H4:H8)</f>
        <v>10681</v>
      </c>
      <c r="I9" s="247"/>
    </row>
    <row r="10" spans="2:12" ht="21.6" customHeight="1" thickBot="1" x14ac:dyDescent="0.45">
      <c r="B10" s="236" t="s">
        <v>124</v>
      </c>
      <c r="C10" s="237"/>
      <c r="D10" s="114"/>
      <c r="E10" s="104"/>
      <c r="F10" s="85"/>
      <c r="G10" s="84"/>
      <c r="H10" s="248">
        <v>10000</v>
      </c>
      <c r="I10" s="249"/>
    </row>
    <row r="11" spans="2:12" ht="21.6" customHeight="1" thickBot="1" x14ac:dyDescent="0.45">
      <c r="B11" s="238" t="s">
        <v>119</v>
      </c>
      <c r="C11" s="239"/>
      <c r="D11" s="114"/>
      <c r="E11" s="104"/>
      <c r="F11" s="85"/>
      <c r="G11" s="84"/>
      <c r="H11" s="244">
        <f>H9-H10</f>
        <v>681</v>
      </c>
      <c r="I11" s="250"/>
    </row>
  </sheetData>
  <mergeCells count="7">
    <mergeCell ref="B11:C11"/>
    <mergeCell ref="H9:I9"/>
    <mergeCell ref="H10:I10"/>
    <mergeCell ref="H11:I11"/>
    <mergeCell ref="B2:I2"/>
    <mergeCell ref="B9:C9"/>
    <mergeCell ref="B10:C1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workbookViewId="0">
      <selection activeCell="B3" sqref="B3"/>
    </sheetView>
  </sheetViews>
  <sheetFormatPr defaultRowHeight="14.4" x14ac:dyDescent="0.3"/>
  <cols>
    <col min="3" max="3" width="17.21875" bestFit="1" customWidth="1"/>
    <col min="4" max="4" width="19.5546875" bestFit="1" customWidth="1"/>
    <col min="5" max="5" width="48.88671875" customWidth="1"/>
    <col min="7" max="7" width="12.44140625" bestFit="1" customWidth="1"/>
  </cols>
  <sheetData>
    <row r="1" spans="2:7" ht="15" thickBot="1" x14ac:dyDescent="0.35"/>
    <row r="2" spans="2:7" ht="24" thickBot="1" x14ac:dyDescent="0.35">
      <c r="B2" s="231" t="s">
        <v>214</v>
      </c>
      <c r="C2" s="232"/>
      <c r="D2" s="232"/>
      <c r="E2" s="232"/>
      <c r="F2" s="232"/>
      <c r="G2" s="233"/>
    </row>
    <row r="3" spans="2:7" ht="15" thickBot="1" x14ac:dyDescent="0.35">
      <c r="B3" s="38" t="s">
        <v>82</v>
      </c>
      <c r="C3" s="82" t="s">
        <v>117</v>
      </c>
      <c r="D3" s="67" t="s">
        <v>125</v>
      </c>
      <c r="E3" s="38" t="s">
        <v>71</v>
      </c>
      <c r="F3" s="38" t="s">
        <v>84</v>
      </c>
      <c r="G3" s="115" t="s">
        <v>57</v>
      </c>
    </row>
    <row r="4" spans="2:7" x14ac:dyDescent="0.3">
      <c r="B4" s="52">
        <v>1</v>
      </c>
      <c r="C4" s="170">
        <v>45428</v>
      </c>
      <c r="D4" s="107" t="s">
        <v>77</v>
      </c>
      <c r="E4" s="107" t="s">
        <v>189</v>
      </c>
      <c r="F4" s="163" t="s">
        <v>69</v>
      </c>
      <c r="G4" s="171">
        <v>1404</v>
      </c>
    </row>
    <row r="5" spans="2:7" x14ac:dyDescent="0.3">
      <c r="B5" s="48">
        <v>2</v>
      </c>
      <c r="C5" s="172">
        <v>45503</v>
      </c>
      <c r="D5" s="68" t="s">
        <v>77</v>
      </c>
      <c r="E5" s="68" t="s">
        <v>126</v>
      </c>
      <c r="F5" s="173" t="s">
        <v>69</v>
      </c>
      <c r="G5" s="174">
        <v>1833</v>
      </c>
    </row>
    <row r="6" spans="2:7" ht="15" thickBot="1" x14ac:dyDescent="0.35">
      <c r="B6" s="162">
        <v>3</v>
      </c>
      <c r="C6" s="167">
        <v>45641</v>
      </c>
      <c r="D6" s="77" t="s">
        <v>77</v>
      </c>
      <c r="E6" s="77" t="s">
        <v>126</v>
      </c>
      <c r="F6" s="168" t="s">
        <v>69</v>
      </c>
      <c r="G6" s="169">
        <v>1644</v>
      </c>
    </row>
    <row r="7" spans="2:7" ht="21.6" thickBot="1" x14ac:dyDescent="0.45">
      <c r="B7" s="234" t="s">
        <v>57</v>
      </c>
      <c r="C7" s="235"/>
      <c r="D7" s="104"/>
      <c r="E7" s="85"/>
      <c r="F7" s="84"/>
      <c r="G7" s="116">
        <f>SUM(G4:G6)</f>
        <v>4881</v>
      </c>
    </row>
    <row r="8" spans="2:7" ht="21.6" thickBot="1" x14ac:dyDescent="0.45">
      <c r="B8" s="238" t="s">
        <v>119</v>
      </c>
      <c r="C8" s="239"/>
      <c r="D8" s="104"/>
      <c r="E8" s="85"/>
      <c r="F8" s="84"/>
      <c r="G8" s="117">
        <f>G7</f>
        <v>4881</v>
      </c>
    </row>
  </sheetData>
  <mergeCells count="3">
    <mergeCell ref="B2:G2"/>
    <mergeCell ref="B7:C7"/>
    <mergeCell ref="B8:C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topLeftCell="A10" zoomScaleNormal="100" workbookViewId="0">
      <selection activeCell="F14" sqref="F14"/>
    </sheetView>
  </sheetViews>
  <sheetFormatPr defaultColWidth="9.109375" defaultRowHeight="13.8" x14ac:dyDescent="0.3"/>
  <cols>
    <col min="1" max="1" width="9.109375" style="2"/>
    <col min="2" max="2" width="5.44140625" style="1" customWidth="1"/>
    <col min="3" max="3" width="50.109375" style="2" customWidth="1"/>
    <col min="4" max="4" width="16.5546875" style="2" bestFit="1" customWidth="1"/>
    <col min="5" max="5" width="16.5546875" style="2" customWidth="1"/>
    <col min="6" max="6" width="100.77734375" style="2" customWidth="1"/>
    <col min="7" max="7" width="9.44140625" style="2" bestFit="1" customWidth="1"/>
    <col min="8" max="16384" width="9.109375" style="2"/>
  </cols>
  <sheetData>
    <row r="1" spans="2:9" ht="15" customHeight="1" thickBot="1" x14ac:dyDescent="0.35">
      <c r="I1" s="3"/>
    </row>
    <row r="2" spans="2:9" s="4" customFormat="1" ht="36" customHeight="1" thickBot="1" x14ac:dyDescent="0.35">
      <c r="B2" s="251" t="s">
        <v>127</v>
      </c>
      <c r="C2" s="252"/>
      <c r="D2" s="253"/>
      <c r="E2" s="251" t="s">
        <v>128</v>
      </c>
      <c r="F2" s="253"/>
      <c r="G2" s="2"/>
      <c r="H2" s="2"/>
    </row>
    <row r="3" spans="2:9" ht="24" customHeight="1" thickBot="1" x14ac:dyDescent="0.35">
      <c r="B3" s="254" t="s">
        <v>5</v>
      </c>
      <c r="C3" s="255"/>
      <c r="D3" s="118">
        <f>D4+D28+D35+D36</f>
        <v>-50000</v>
      </c>
      <c r="E3" s="119">
        <f>E4+E28+E35+E36</f>
        <v>-48090</v>
      </c>
      <c r="F3" s="22" t="s">
        <v>23</v>
      </c>
    </row>
    <row r="4" spans="2:9" ht="21" customHeight="1" thickBot="1" x14ac:dyDescent="0.35">
      <c r="B4" s="18" t="s">
        <v>0</v>
      </c>
      <c r="C4" s="14" t="s">
        <v>6</v>
      </c>
      <c r="D4" s="17">
        <f>SUM(D5:D27)</f>
        <v>-35000</v>
      </c>
      <c r="E4" s="17">
        <f>SUM(E5:E27)</f>
        <v>-33881</v>
      </c>
      <c r="F4" s="14" t="s">
        <v>6</v>
      </c>
    </row>
    <row r="5" spans="2:9" s="4" customFormat="1" ht="15" customHeight="1" x14ac:dyDescent="0.3">
      <c r="B5" s="130"/>
      <c r="C5" s="131" t="s">
        <v>150</v>
      </c>
      <c r="D5" s="229">
        <v>-1400</v>
      </c>
      <c r="E5" s="127">
        <v>-1400</v>
      </c>
      <c r="F5" s="145" t="s">
        <v>3</v>
      </c>
      <c r="G5" s="2"/>
      <c r="H5" s="2"/>
    </row>
    <row r="6" spans="2:9" ht="15" customHeight="1" x14ac:dyDescent="0.3">
      <c r="B6" s="20"/>
      <c r="C6" s="8" t="s">
        <v>151</v>
      </c>
      <c r="D6" s="164">
        <v>-1400</v>
      </c>
      <c r="E6" s="120">
        <v>-1400</v>
      </c>
      <c r="F6" s="146" t="s">
        <v>164</v>
      </c>
    </row>
    <row r="7" spans="2:9" ht="15" customHeight="1" x14ac:dyDescent="0.3">
      <c r="B7" s="20"/>
      <c r="C7" s="8" t="s">
        <v>152</v>
      </c>
      <c r="D7" s="164">
        <v>-1400</v>
      </c>
      <c r="E7" s="120">
        <v>-1400</v>
      </c>
      <c r="F7" s="146" t="s">
        <v>166</v>
      </c>
    </row>
    <row r="8" spans="2:9" ht="15" customHeight="1" x14ac:dyDescent="0.3">
      <c r="B8" s="20"/>
      <c r="C8" s="8" t="s">
        <v>153</v>
      </c>
      <c r="D8" s="164">
        <v>-1400</v>
      </c>
      <c r="E8" s="120">
        <v>-1400</v>
      </c>
      <c r="F8" s="146" t="s">
        <v>171</v>
      </c>
    </row>
    <row r="9" spans="2:9" ht="15" customHeight="1" x14ac:dyDescent="0.3">
      <c r="B9" s="20"/>
      <c r="C9" s="8" t="s">
        <v>154</v>
      </c>
      <c r="D9" s="164">
        <v>0</v>
      </c>
      <c r="E9" s="120">
        <v>-1400</v>
      </c>
      <c r="F9" s="146" t="s">
        <v>172</v>
      </c>
    </row>
    <row r="10" spans="2:9" ht="15" customHeight="1" x14ac:dyDescent="0.3">
      <c r="B10" s="20"/>
      <c r="C10" s="8" t="s">
        <v>25</v>
      </c>
      <c r="D10" s="164">
        <v>-1400</v>
      </c>
      <c r="E10" s="120">
        <v>-1400</v>
      </c>
      <c r="F10" s="146" t="s">
        <v>163</v>
      </c>
    </row>
    <row r="11" spans="2:9" ht="15" customHeight="1" x14ac:dyDescent="0.3">
      <c r="B11" s="20"/>
      <c r="C11" s="8" t="s">
        <v>155</v>
      </c>
      <c r="D11" s="164">
        <v>-900</v>
      </c>
      <c r="E11" s="120">
        <v>-900</v>
      </c>
      <c r="F11" s="146" t="s">
        <v>163</v>
      </c>
    </row>
    <row r="12" spans="2:9" s="4" customFormat="1" ht="15" customHeight="1" x14ac:dyDescent="0.3">
      <c r="B12" s="20"/>
      <c r="C12" s="8" t="s">
        <v>156</v>
      </c>
      <c r="D12" s="164">
        <v>-900</v>
      </c>
      <c r="E12" s="120">
        <v>-900</v>
      </c>
      <c r="F12" s="146" t="s">
        <v>165</v>
      </c>
      <c r="G12" s="2"/>
      <c r="H12" s="2"/>
    </row>
    <row r="13" spans="2:9" ht="15" customHeight="1" x14ac:dyDescent="0.3">
      <c r="B13" s="20"/>
      <c r="C13" s="8" t="s">
        <v>157</v>
      </c>
      <c r="D13" s="164">
        <v>-900</v>
      </c>
      <c r="E13" s="120">
        <v>-900</v>
      </c>
      <c r="F13" s="146" t="s">
        <v>162</v>
      </c>
    </row>
    <row r="14" spans="2:9" ht="15" customHeight="1" x14ac:dyDescent="0.3">
      <c r="B14" s="20"/>
      <c r="C14" s="8" t="s">
        <v>158</v>
      </c>
      <c r="D14" s="165">
        <v>-900</v>
      </c>
      <c r="E14" s="120">
        <v>-900</v>
      </c>
      <c r="F14" s="146" t="s">
        <v>31</v>
      </c>
    </row>
    <row r="15" spans="2:9" ht="15" customHeight="1" x14ac:dyDescent="0.3">
      <c r="B15" s="20"/>
      <c r="C15" s="8" t="s">
        <v>79</v>
      </c>
      <c r="D15" s="165">
        <f>-400-200-200</f>
        <v>-800</v>
      </c>
      <c r="E15" s="120">
        <v>-800</v>
      </c>
      <c r="F15" s="230" t="s">
        <v>215</v>
      </c>
    </row>
    <row r="16" spans="2:9" ht="15" customHeight="1" x14ac:dyDescent="0.3">
      <c r="B16" s="20"/>
      <c r="C16" s="8" t="s">
        <v>26</v>
      </c>
      <c r="D16" s="164">
        <v>-1400</v>
      </c>
      <c r="E16" s="120">
        <v>-1400</v>
      </c>
      <c r="F16" s="146" t="s">
        <v>3</v>
      </c>
    </row>
    <row r="17" spans="2:10" s="4" customFormat="1" ht="15" customHeight="1" x14ac:dyDescent="0.3">
      <c r="B17" s="20"/>
      <c r="C17" s="8" t="s">
        <v>27</v>
      </c>
      <c r="D17" s="164">
        <v>-1400</v>
      </c>
      <c r="E17" s="120">
        <v>-1400</v>
      </c>
      <c r="F17" s="146" t="s">
        <v>160</v>
      </c>
      <c r="G17" s="2"/>
      <c r="H17" s="2"/>
      <c r="J17" s="5"/>
    </row>
    <row r="18" spans="2:10" ht="15" customHeight="1" x14ac:dyDescent="0.3">
      <c r="B18" s="20"/>
      <c r="C18" s="8" t="s">
        <v>29</v>
      </c>
      <c r="D18" s="164">
        <v>-1400</v>
      </c>
      <c r="E18" s="120">
        <v>-1400</v>
      </c>
      <c r="F18" s="146" t="s">
        <v>31</v>
      </c>
      <c r="J18" s="3"/>
    </row>
    <row r="19" spans="2:10" ht="15" customHeight="1" x14ac:dyDescent="0.3">
      <c r="B19" s="20"/>
      <c r="C19" s="8" t="s">
        <v>30</v>
      </c>
      <c r="D19" s="164">
        <v>-2800</v>
      </c>
      <c r="E19" s="120">
        <v>-2800</v>
      </c>
      <c r="F19" s="146" t="s">
        <v>164</v>
      </c>
      <c r="J19" s="3"/>
    </row>
    <row r="20" spans="2:10" s="4" customFormat="1" ht="15" customHeight="1" x14ac:dyDescent="0.3">
      <c r="B20" s="20"/>
      <c r="C20" s="8" t="s">
        <v>4</v>
      </c>
      <c r="D20" s="164">
        <v>-2000</v>
      </c>
      <c r="E20" s="120">
        <v>-2000</v>
      </c>
      <c r="F20" s="146" t="s">
        <v>160</v>
      </c>
      <c r="G20" s="2"/>
      <c r="H20" s="2"/>
      <c r="I20" s="5"/>
    </row>
    <row r="21" spans="2:10" ht="15" customHeight="1" x14ac:dyDescent="0.3">
      <c r="B21" s="20"/>
      <c r="C21" s="10" t="s">
        <v>7</v>
      </c>
      <c r="D21" s="164">
        <v>-800</v>
      </c>
      <c r="E21" s="120">
        <v>-800</v>
      </c>
      <c r="F21" s="146" t="s">
        <v>165</v>
      </c>
    </row>
    <row r="22" spans="2:10" ht="15" customHeight="1" x14ac:dyDescent="0.3">
      <c r="B22" s="20"/>
      <c r="C22" s="10" t="s">
        <v>8</v>
      </c>
      <c r="D22" s="164">
        <v>-2400</v>
      </c>
      <c r="E22" s="120">
        <v>-2400</v>
      </c>
      <c r="F22" s="146" t="s">
        <v>3</v>
      </c>
    </row>
    <row r="23" spans="2:10" ht="15" customHeight="1" x14ac:dyDescent="0.3">
      <c r="B23" s="20"/>
      <c r="C23" s="10" t="s">
        <v>9</v>
      </c>
      <c r="D23" s="164">
        <v>-800</v>
      </c>
      <c r="E23" s="120">
        <v>-800</v>
      </c>
      <c r="F23" s="146" t="s">
        <v>163</v>
      </c>
    </row>
    <row r="24" spans="2:10" ht="15" customHeight="1" x14ac:dyDescent="0.3">
      <c r="B24" s="20"/>
      <c r="C24" s="8" t="s">
        <v>10</v>
      </c>
      <c r="D24" s="164">
        <v>-800</v>
      </c>
      <c r="E24" s="120">
        <v>-800</v>
      </c>
      <c r="F24" s="146" t="s">
        <v>160</v>
      </c>
    </row>
    <row r="25" spans="2:10" ht="15" customHeight="1" x14ac:dyDescent="0.3">
      <c r="B25" s="20"/>
      <c r="C25" s="8" t="s">
        <v>11</v>
      </c>
      <c r="D25" s="164">
        <v>-800</v>
      </c>
      <c r="E25" s="120">
        <v>-800</v>
      </c>
      <c r="F25" s="146" t="s">
        <v>31</v>
      </c>
    </row>
    <row r="26" spans="2:10" ht="15" customHeight="1" x14ac:dyDescent="0.3">
      <c r="B26" s="20"/>
      <c r="C26" s="8" t="s">
        <v>12</v>
      </c>
      <c r="D26" s="164">
        <v>-1600</v>
      </c>
      <c r="E26" s="120">
        <v>-1600</v>
      </c>
      <c r="F26" s="146" t="s">
        <v>3</v>
      </c>
    </row>
    <row r="27" spans="2:10" ht="15" customHeight="1" thickBot="1" x14ac:dyDescent="0.35">
      <c r="B27" s="132"/>
      <c r="C27" s="133" t="s">
        <v>13</v>
      </c>
      <c r="D27" s="166">
        <v>-7400</v>
      </c>
      <c r="E27" s="148">
        <v>-4881</v>
      </c>
      <c r="F27" s="147" t="s">
        <v>190</v>
      </c>
    </row>
    <row r="28" spans="2:10" ht="21" customHeight="1" thickBot="1" x14ac:dyDescent="0.35">
      <c r="B28" s="18" t="s">
        <v>1</v>
      </c>
      <c r="C28" s="14" t="s">
        <v>132</v>
      </c>
      <c r="D28" s="17">
        <f>SUM(D29:D34)</f>
        <v>-84000</v>
      </c>
      <c r="E28" s="15">
        <f>SUM(E29:E34)</f>
        <v>-80073</v>
      </c>
      <c r="F28" s="14" t="s">
        <v>132</v>
      </c>
    </row>
    <row r="29" spans="2:10" ht="15" customHeight="1" x14ac:dyDescent="0.3">
      <c r="B29" s="19"/>
      <c r="C29" s="13" t="s">
        <v>14</v>
      </c>
      <c r="D29" s="121">
        <v>-22200</v>
      </c>
      <c r="E29" s="122">
        <v>-26150</v>
      </c>
      <c r="F29" s="34" t="s">
        <v>147</v>
      </c>
    </row>
    <row r="30" spans="2:10" ht="15" customHeight="1" x14ac:dyDescent="0.3">
      <c r="B30" s="20"/>
      <c r="C30" s="8" t="s">
        <v>15</v>
      </c>
      <c r="D30" s="123">
        <v>-53900</v>
      </c>
      <c r="E30" s="124">
        <v>-49450</v>
      </c>
      <c r="F30" s="9"/>
    </row>
    <row r="31" spans="2:10" ht="15" customHeight="1" x14ac:dyDescent="0.3">
      <c r="B31" s="20"/>
      <c r="C31" s="8" t="s">
        <v>16</v>
      </c>
      <c r="D31" s="123">
        <v>-6300</v>
      </c>
      <c r="E31" s="153">
        <v>-7783</v>
      </c>
      <c r="F31" s="9"/>
    </row>
    <row r="32" spans="2:10" ht="15" customHeight="1" x14ac:dyDescent="0.3">
      <c r="B32" s="20"/>
      <c r="C32" s="8" t="s">
        <v>28</v>
      </c>
      <c r="D32" s="123">
        <v>-9600</v>
      </c>
      <c r="E32" s="124">
        <v>-7040</v>
      </c>
      <c r="F32" s="9"/>
    </row>
    <row r="33" spans="2:6" ht="15" customHeight="1" x14ac:dyDescent="0.3">
      <c r="B33" s="20"/>
      <c r="C33" s="8" t="s">
        <v>17</v>
      </c>
      <c r="D33" s="123">
        <v>-6000</v>
      </c>
      <c r="E33" s="124">
        <v>-6000</v>
      </c>
      <c r="F33" s="9"/>
    </row>
    <row r="34" spans="2:6" ht="15" customHeight="1" thickBot="1" x14ac:dyDescent="0.35">
      <c r="B34" s="21"/>
      <c r="C34" s="11" t="s">
        <v>18</v>
      </c>
      <c r="D34" s="125">
        <v>14000</v>
      </c>
      <c r="E34" s="157">
        <v>16350</v>
      </c>
      <c r="F34" s="12"/>
    </row>
    <row r="35" spans="2:6" ht="21" customHeight="1" thickBot="1" x14ac:dyDescent="0.35">
      <c r="B35" s="18" t="s">
        <v>2</v>
      </c>
      <c r="C35" s="14" t="s">
        <v>19</v>
      </c>
      <c r="D35" s="17">
        <v>-11000</v>
      </c>
      <c r="E35" s="15">
        <f>-21*500</f>
        <v>-10500</v>
      </c>
      <c r="F35" s="14" t="s">
        <v>19</v>
      </c>
    </row>
    <row r="36" spans="2:6" ht="21" customHeight="1" thickBot="1" x14ac:dyDescent="0.35">
      <c r="B36" s="18" t="s">
        <v>20</v>
      </c>
      <c r="C36" s="14" t="s">
        <v>60</v>
      </c>
      <c r="D36" s="17">
        <f>SUM(D37:D41)</f>
        <v>80000</v>
      </c>
      <c r="E36" s="15">
        <f>SUM(E37:E41)</f>
        <v>76364</v>
      </c>
      <c r="F36" s="14" t="s">
        <v>60</v>
      </c>
    </row>
    <row r="37" spans="2:6" ht="15" customHeight="1" x14ac:dyDescent="0.3">
      <c r="B37" s="39"/>
      <c r="C37" s="40" t="s">
        <v>21</v>
      </c>
      <c r="D37" s="126">
        <v>60000</v>
      </c>
      <c r="E37" s="127">
        <v>71570</v>
      </c>
      <c r="F37" s="41"/>
    </row>
    <row r="38" spans="2:6" ht="15" customHeight="1" x14ac:dyDescent="0.3">
      <c r="B38" s="42"/>
      <c r="C38" s="43" t="s">
        <v>22</v>
      </c>
      <c r="D38" s="128">
        <v>20000</v>
      </c>
      <c r="E38" s="120">
        <v>0</v>
      </c>
      <c r="F38" s="44" t="s">
        <v>149</v>
      </c>
    </row>
    <row r="39" spans="2:6" ht="15" customHeight="1" x14ac:dyDescent="0.3">
      <c r="B39" s="42"/>
      <c r="C39" s="43" t="s">
        <v>129</v>
      </c>
      <c r="D39" s="128">
        <v>0</v>
      </c>
      <c r="E39" s="159">
        <v>-681</v>
      </c>
      <c r="F39" s="44" t="s">
        <v>119</v>
      </c>
    </row>
    <row r="40" spans="2:6" ht="15" customHeight="1" x14ac:dyDescent="0.3">
      <c r="B40" s="42"/>
      <c r="C40" s="43" t="s">
        <v>130</v>
      </c>
      <c r="D40" s="128">
        <v>0</v>
      </c>
      <c r="E40" s="120">
        <v>-525</v>
      </c>
      <c r="F40" s="44" t="s">
        <v>119</v>
      </c>
    </row>
    <row r="41" spans="2:6" ht="14.4" thickBot="1" x14ac:dyDescent="0.35">
      <c r="B41" s="45"/>
      <c r="C41" s="46" t="s">
        <v>24</v>
      </c>
      <c r="D41" s="129">
        <v>0</v>
      </c>
      <c r="E41" s="148">
        <v>6000</v>
      </c>
      <c r="F41" s="47" t="s">
        <v>148</v>
      </c>
    </row>
    <row r="42" spans="2:6" ht="21" customHeight="1" thickBot="1" x14ac:dyDescent="0.35">
      <c r="B42" s="35" t="s">
        <v>61</v>
      </c>
      <c r="C42" s="135" t="s">
        <v>62</v>
      </c>
      <c r="D42" s="36">
        <v>0</v>
      </c>
      <c r="E42" s="36">
        <v>0</v>
      </c>
      <c r="F42" s="135" t="s">
        <v>62</v>
      </c>
    </row>
    <row r="43" spans="2:6" ht="14.4" thickBot="1" x14ac:dyDescent="0.35"/>
    <row r="44" spans="2:6" ht="24" customHeight="1" thickBot="1" x14ac:dyDescent="0.35">
      <c r="B44" s="256" t="s">
        <v>80</v>
      </c>
      <c r="C44" s="257"/>
      <c r="D44" s="257"/>
      <c r="E44" s="257"/>
      <c r="F44" s="258"/>
    </row>
    <row r="45" spans="2:6" ht="28.8" customHeight="1" thickBot="1" x14ac:dyDescent="0.35">
      <c r="B45" s="259" t="s">
        <v>131</v>
      </c>
      <c r="C45" s="260"/>
      <c r="D45" s="260"/>
      <c r="E45" s="260"/>
      <c r="F45" s="261"/>
    </row>
    <row r="51" spans="3:3" x14ac:dyDescent="0.3">
      <c r="C51" s="136"/>
    </row>
  </sheetData>
  <mergeCells count="5">
    <mergeCell ref="B2:D2"/>
    <mergeCell ref="E2:F2"/>
    <mergeCell ref="B3:C3"/>
    <mergeCell ref="B44:F44"/>
    <mergeCell ref="B45:F45"/>
  </mergeCells>
  <pageMargins left="0.7" right="0.7" top="0.78740157499999996" bottom="0.78740157499999996" header="0.3" footer="0.3"/>
  <pageSetup paperSize="9" orientation="portrait" r:id="rId1"/>
  <ignoredErrors>
    <ignoredError sqref="D28 D36:E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workbookViewId="0">
      <selection activeCell="K3" sqref="K3:O11"/>
    </sheetView>
  </sheetViews>
  <sheetFormatPr defaultRowHeight="14.4" x14ac:dyDescent="0.3"/>
  <cols>
    <col min="1" max="1" width="3.44140625" customWidth="1"/>
    <col min="3" max="8" width="13.33203125" customWidth="1"/>
    <col min="9" max="9" width="8.88671875" bestFit="1" customWidth="1"/>
    <col min="10" max="10" width="19.33203125" bestFit="1" customWidth="1"/>
    <col min="11" max="11" width="8.77734375" bestFit="1" customWidth="1"/>
    <col min="12" max="12" width="16.21875" bestFit="1" customWidth="1"/>
    <col min="13" max="13" width="8.33203125" bestFit="1" customWidth="1"/>
    <col min="14" max="14" width="10" bestFit="1" customWidth="1"/>
    <col min="15" max="15" width="17.21875" bestFit="1" customWidth="1"/>
    <col min="16" max="16" width="12.5546875" bestFit="1" customWidth="1"/>
    <col min="17" max="17" width="10.44140625" customWidth="1"/>
  </cols>
  <sheetData>
    <row r="1" spans="2:17" ht="15" thickBot="1" x14ac:dyDescent="0.35"/>
    <row r="2" spans="2:17" ht="15" thickBot="1" x14ac:dyDescent="0.35">
      <c r="B2" s="23" t="s">
        <v>32</v>
      </c>
      <c r="C2" s="24" t="s">
        <v>31</v>
      </c>
      <c r="D2" s="25" t="s">
        <v>3</v>
      </c>
      <c r="E2" s="25" t="s">
        <v>33</v>
      </c>
      <c r="F2" s="25" t="s">
        <v>133</v>
      </c>
      <c r="G2" s="25" t="s">
        <v>3</v>
      </c>
      <c r="H2" s="137" t="s">
        <v>31</v>
      </c>
      <c r="J2" s="31" t="s">
        <v>143</v>
      </c>
      <c r="K2" s="24" t="s">
        <v>34</v>
      </c>
      <c r="L2" s="25" t="s">
        <v>144</v>
      </c>
      <c r="M2" s="25" t="s">
        <v>58</v>
      </c>
      <c r="N2" s="25" t="s">
        <v>46</v>
      </c>
      <c r="O2" s="154" t="s">
        <v>145</v>
      </c>
      <c r="P2" s="155" t="s">
        <v>141</v>
      </c>
      <c r="Q2" s="88" t="s">
        <v>47</v>
      </c>
    </row>
    <row r="3" spans="2:17" ht="15" thickBot="1" x14ac:dyDescent="0.35">
      <c r="B3" s="23" t="s">
        <v>34</v>
      </c>
      <c r="C3" s="26" t="s">
        <v>134</v>
      </c>
      <c r="D3" s="27" t="s">
        <v>135</v>
      </c>
      <c r="E3" s="28" t="s">
        <v>35</v>
      </c>
      <c r="F3" s="28" t="s">
        <v>36</v>
      </c>
      <c r="G3" s="28" t="s">
        <v>136</v>
      </c>
      <c r="H3" s="29" t="s">
        <v>137</v>
      </c>
      <c r="J3" s="50" t="s">
        <v>48</v>
      </c>
      <c r="K3" s="217">
        <v>0</v>
      </c>
      <c r="L3" s="218">
        <v>0</v>
      </c>
      <c r="M3" s="218">
        <v>0</v>
      </c>
      <c r="N3" s="218">
        <v>0</v>
      </c>
      <c r="O3" s="219">
        <v>-7000</v>
      </c>
      <c r="P3" s="156">
        <f>SUM(K3:O3)</f>
        <v>-7000</v>
      </c>
      <c r="Q3" s="141">
        <v>-6000</v>
      </c>
    </row>
    <row r="4" spans="2:17" ht="14.4" customHeight="1" x14ac:dyDescent="0.3">
      <c r="B4" s="266" t="s">
        <v>0</v>
      </c>
      <c r="C4" s="285" t="s">
        <v>142</v>
      </c>
      <c r="D4" s="267" t="s">
        <v>39</v>
      </c>
      <c r="E4" s="287" t="s">
        <v>138</v>
      </c>
      <c r="F4" s="287" t="s">
        <v>139</v>
      </c>
      <c r="G4" s="267" t="s">
        <v>40</v>
      </c>
      <c r="H4" s="280" t="s">
        <v>40</v>
      </c>
      <c r="J4" s="48" t="s">
        <v>49</v>
      </c>
      <c r="K4" s="220">
        <f>C18</f>
        <v>6300</v>
      </c>
      <c r="L4" s="221">
        <v>0</v>
      </c>
      <c r="M4" s="221">
        <f>C27</f>
        <v>450</v>
      </c>
      <c r="N4" s="221">
        <v>1300</v>
      </c>
      <c r="O4" s="222">
        <v>0</v>
      </c>
      <c r="P4" s="139">
        <f>SUM(K4:O4)</f>
        <v>8050</v>
      </c>
      <c r="Q4" s="142">
        <v>8250</v>
      </c>
    </row>
    <row r="5" spans="2:17" x14ac:dyDescent="0.3">
      <c r="B5" s="262"/>
      <c r="C5" s="286"/>
      <c r="D5" s="268"/>
      <c r="E5" s="288"/>
      <c r="F5" s="288"/>
      <c r="G5" s="268"/>
      <c r="H5" s="281"/>
      <c r="J5" s="48" t="s">
        <v>50</v>
      </c>
      <c r="K5" s="220">
        <f>D18</f>
        <v>5000</v>
      </c>
      <c r="L5" s="221">
        <v>0</v>
      </c>
      <c r="M5" s="221">
        <f>D27</f>
        <v>412</v>
      </c>
      <c r="N5" s="221">
        <v>1950</v>
      </c>
      <c r="O5" s="222">
        <v>0</v>
      </c>
      <c r="P5" s="139">
        <f t="shared" ref="P5:P9" si="0">SUM(K5:O5)</f>
        <v>7362</v>
      </c>
      <c r="Q5" s="142">
        <v>8250</v>
      </c>
    </row>
    <row r="6" spans="2:17" x14ac:dyDescent="0.3">
      <c r="B6" s="262" t="s">
        <v>1</v>
      </c>
      <c r="C6" s="269" t="s">
        <v>40</v>
      </c>
      <c r="D6" s="264" t="s">
        <v>41</v>
      </c>
      <c r="E6" s="288"/>
      <c r="F6" s="288"/>
      <c r="G6" s="264" t="s">
        <v>38</v>
      </c>
      <c r="H6" s="282" t="s">
        <v>42</v>
      </c>
      <c r="J6" s="48" t="s">
        <v>51</v>
      </c>
      <c r="K6" s="220">
        <f>G18</f>
        <v>6250</v>
      </c>
      <c r="L6" s="221">
        <v>0</v>
      </c>
      <c r="M6" s="221">
        <f>G27</f>
        <v>117</v>
      </c>
      <c r="N6" s="221">
        <v>1950</v>
      </c>
      <c r="O6" s="222">
        <v>0</v>
      </c>
      <c r="P6" s="139">
        <f t="shared" si="0"/>
        <v>8317</v>
      </c>
      <c r="Q6" s="142">
        <v>8250</v>
      </c>
    </row>
    <row r="7" spans="2:17" x14ac:dyDescent="0.3">
      <c r="B7" s="262"/>
      <c r="C7" s="270"/>
      <c r="D7" s="268"/>
      <c r="E7" s="288"/>
      <c r="F7" s="288"/>
      <c r="G7" s="268"/>
      <c r="H7" s="281"/>
      <c r="J7" s="48" t="s">
        <v>52</v>
      </c>
      <c r="K7" s="223">
        <f>H18</f>
        <v>6250</v>
      </c>
      <c r="L7" s="221">
        <v>0</v>
      </c>
      <c r="M7" s="224">
        <f>H27</f>
        <v>855</v>
      </c>
      <c r="N7" s="221">
        <v>1950</v>
      </c>
      <c r="O7" s="225">
        <v>0</v>
      </c>
      <c r="P7" s="152">
        <f t="shared" si="0"/>
        <v>9055</v>
      </c>
      <c r="Q7" s="142">
        <v>8250</v>
      </c>
    </row>
    <row r="8" spans="2:17" x14ac:dyDescent="0.3">
      <c r="B8" s="262" t="s">
        <v>2</v>
      </c>
      <c r="C8" s="269" t="s">
        <v>42</v>
      </c>
      <c r="D8" s="264" t="s">
        <v>140</v>
      </c>
      <c r="E8" s="288"/>
      <c r="F8" s="288"/>
      <c r="G8" s="264" t="s">
        <v>43</v>
      </c>
      <c r="H8" s="282" t="s">
        <v>37</v>
      </c>
      <c r="J8" s="48" t="s">
        <v>53</v>
      </c>
      <c r="K8" s="226">
        <f>E18</f>
        <v>15300</v>
      </c>
      <c r="L8" s="227">
        <v>4500</v>
      </c>
      <c r="M8" s="227">
        <f>E27</f>
        <v>3240</v>
      </c>
      <c r="N8" s="227">
        <v>4000</v>
      </c>
      <c r="O8" s="228">
        <v>-5450</v>
      </c>
      <c r="P8" s="139">
        <f t="shared" si="0"/>
        <v>21590</v>
      </c>
      <c r="Q8" s="142">
        <v>21000</v>
      </c>
    </row>
    <row r="9" spans="2:17" ht="15" thickBot="1" x14ac:dyDescent="0.35">
      <c r="B9" s="263"/>
      <c r="C9" s="283"/>
      <c r="D9" s="265"/>
      <c r="E9" s="289"/>
      <c r="F9" s="289"/>
      <c r="G9" s="265"/>
      <c r="H9" s="284"/>
      <c r="J9" s="32" t="s">
        <v>54</v>
      </c>
      <c r="K9" s="226">
        <f>F18</f>
        <v>10350</v>
      </c>
      <c r="L9" s="227">
        <v>2540</v>
      </c>
      <c r="M9" s="227">
        <f>F27</f>
        <v>2709</v>
      </c>
      <c r="N9" s="227">
        <v>3000</v>
      </c>
      <c r="O9" s="228">
        <v>-3900</v>
      </c>
      <c r="P9" s="139">
        <f t="shared" si="0"/>
        <v>14699</v>
      </c>
      <c r="Q9" s="142">
        <v>21000</v>
      </c>
    </row>
    <row r="10" spans="2:17" ht="15" thickBot="1" x14ac:dyDescent="0.35">
      <c r="J10" s="48" t="s">
        <v>55</v>
      </c>
      <c r="K10" s="296">
        <v>12000</v>
      </c>
      <c r="L10" s="297"/>
      <c r="M10" s="297"/>
      <c r="N10" s="297"/>
      <c r="O10" s="298"/>
      <c r="P10" s="139">
        <f>K10</f>
        <v>12000</v>
      </c>
      <c r="Q10" s="142">
        <v>9000</v>
      </c>
    </row>
    <row r="11" spans="2:17" ht="15" thickBot="1" x14ac:dyDescent="0.35">
      <c r="B11" s="23" t="s">
        <v>57</v>
      </c>
      <c r="C11" s="26" t="s">
        <v>134</v>
      </c>
      <c r="D11" s="27" t="s">
        <v>135</v>
      </c>
      <c r="E11" s="28" t="s">
        <v>35</v>
      </c>
      <c r="F11" s="28" t="s">
        <v>36</v>
      </c>
      <c r="G11" s="28" t="s">
        <v>136</v>
      </c>
      <c r="H11" s="29" t="s">
        <v>137</v>
      </c>
      <c r="J11" s="49" t="s">
        <v>56</v>
      </c>
      <c r="K11" s="299">
        <v>6000</v>
      </c>
      <c r="L11" s="300"/>
      <c r="M11" s="300"/>
      <c r="N11" s="300"/>
      <c r="O11" s="301"/>
      <c r="P11" s="140">
        <f>K11</f>
        <v>6000</v>
      </c>
      <c r="Q11" s="143">
        <v>6000</v>
      </c>
    </row>
    <row r="12" spans="2:17" ht="15" thickBot="1" x14ac:dyDescent="0.35">
      <c r="B12" s="271" t="s">
        <v>0</v>
      </c>
      <c r="C12" s="272">
        <v>1800</v>
      </c>
      <c r="D12" s="274">
        <v>2500</v>
      </c>
      <c r="E12" s="274">
        <v>15300</v>
      </c>
      <c r="F12" s="274">
        <v>10350</v>
      </c>
      <c r="G12" s="274">
        <v>2250</v>
      </c>
      <c r="H12" s="306">
        <v>2250</v>
      </c>
      <c r="I12" s="175"/>
      <c r="J12" s="31" t="s">
        <v>57</v>
      </c>
      <c r="K12" s="302">
        <f>SUM(K3:O11)</f>
        <v>80073</v>
      </c>
      <c r="L12" s="303"/>
      <c r="M12" s="303"/>
      <c r="N12" s="303"/>
      <c r="O12" s="304"/>
      <c r="P12" s="158">
        <f>SUM(P3:P11)</f>
        <v>80073</v>
      </c>
      <c r="Q12" s="144">
        <f>SUM(Q3:Q11)</f>
        <v>84000</v>
      </c>
    </row>
    <row r="13" spans="2:17" x14ac:dyDescent="0.3">
      <c r="B13" s="262"/>
      <c r="C13" s="273"/>
      <c r="D13" s="275"/>
      <c r="E13" s="274"/>
      <c r="F13" s="274"/>
      <c r="G13" s="275"/>
      <c r="H13" s="305"/>
      <c r="I13" s="175"/>
      <c r="K13" s="138">
        <f>SUM(K3:K9)</f>
        <v>49450</v>
      </c>
      <c r="L13" s="138">
        <f>SUM(L3:L9)</f>
        <v>7040</v>
      </c>
      <c r="M13" s="151">
        <f>SUM(M3:M9)</f>
        <v>7783</v>
      </c>
      <c r="N13" s="138">
        <f>SUM(N3:N9)+K10</f>
        <v>26150</v>
      </c>
      <c r="O13" s="151">
        <f>SUM(O3:O9)</f>
        <v>-16350</v>
      </c>
      <c r="Q13" s="33" t="s">
        <v>146</v>
      </c>
    </row>
    <row r="14" spans="2:17" x14ac:dyDescent="0.3">
      <c r="B14" s="262" t="s">
        <v>1</v>
      </c>
      <c r="C14" s="278">
        <v>2250</v>
      </c>
      <c r="D14" s="277">
        <v>1250</v>
      </c>
      <c r="E14" s="274"/>
      <c r="F14" s="274"/>
      <c r="G14" s="277">
        <v>2250</v>
      </c>
      <c r="H14" s="307">
        <v>2250</v>
      </c>
      <c r="I14" s="175"/>
    </row>
    <row r="15" spans="2:17" x14ac:dyDescent="0.3">
      <c r="B15" s="262"/>
      <c r="C15" s="273"/>
      <c r="D15" s="275"/>
      <c r="E15" s="274"/>
      <c r="F15" s="274"/>
      <c r="G15" s="275"/>
      <c r="H15" s="305"/>
      <c r="I15" s="175"/>
      <c r="L15" s="175"/>
    </row>
    <row r="16" spans="2:17" x14ac:dyDescent="0.3">
      <c r="B16" s="262" t="s">
        <v>2</v>
      </c>
      <c r="C16" s="278">
        <v>2250</v>
      </c>
      <c r="D16" s="277">
        <v>1250</v>
      </c>
      <c r="E16" s="274"/>
      <c r="F16" s="274"/>
      <c r="G16" s="277">
        <v>1750</v>
      </c>
      <c r="H16" s="307">
        <v>1750</v>
      </c>
      <c r="I16" s="175"/>
      <c r="L16" s="175" t="s">
        <v>159</v>
      </c>
      <c r="M16" s="175"/>
    </row>
    <row r="17" spans="2:13" ht="15" thickBot="1" x14ac:dyDescent="0.35">
      <c r="B17" s="263"/>
      <c r="C17" s="279"/>
      <c r="D17" s="276"/>
      <c r="E17" s="276"/>
      <c r="F17" s="276"/>
      <c r="G17" s="276"/>
      <c r="H17" s="308"/>
      <c r="I17" s="175"/>
      <c r="L17" s="208" t="s">
        <v>161</v>
      </c>
      <c r="M17" s="175"/>
    </row>
    <row r="18" spans="2:13" ht="15" thickBot="1" x14ac:dyDescent="0.35">
      <c r="B18" s="23" t="s">
        <v>57</v>
      </c>
      <c r="C18" s="204">
        <f t="shared" ref="C18:H18" si="1">SUM(C12:C17)</f>
        <v>6300</v>
      </c>
      <c r="D18" s="205">
        <f t="shared" si="1"/>
        <v>5000</v>
      </c>
      <c r="E18" s="205">
        <f t="shared" si="1"/>
        <v>15300</v>
      </c>
      <c r="F18" s="205">
        <f t="shared" si="1"/>
        <v>10350</v>
      </c>
      <c r="G18" s="205">
        <f t="shared" si="1"/>
        <v>6250</v>
      </c>
      <c r="H18" s="206">
        <f t="shared" si="1"/>
        <v>6250</v>
      </c>
      <c r="I18" s="207">
        <f>SUM(C18:H18)</f>
        <v>49450</v>
      </c>
      <c r="L18" s="175" t="s">
        <v>167</v>
      </c>
      <c r="M18" s="175"/>
    </row>
    <row r="19" spans="2:13" ht="15" thickBot="1" x14ac:dyDescent="0.35">
      <c r="C19" s="208"/>
      <c r="D19" s="208"/>
      <c r="E19" s="208"/>
      <c r="F19" s="208"/>
      <c r="G19" s="208"/>
      <c r="H19" s="208"/>
      <c r="I19" s="175"/>
      <c r="L19" s="175" t="s">
        <v>168</v>
      </c>
      <c r="M19" s="175"/>
    </row>
    <row r="20" spans="2:13" ht="15" thickBot="1" x14ac:dyDescent="0.35">
      <c r="B20" s="23" t="s">
        <v>44</v>
      </c>
      <c r="C20" s="209" t="s">
        <v>134</v>
      </c>
      <c r="D20" s="210" t="s">
        <v>135</v>
      </c>
      <c r="E20" s="211" t="s">
        <v>35</v>
      </c>
      <c r="F20" s="211" t="s">
        <v>36</v>
      </c>
      <c r="G20" s="211" t="s">
        <v>136</v>
      </c>
      <c r="H20" s="212" t="s">
        <v>137</v>
      </c>
      <c r="I20" s="175"/>
      <c r="L20" s="175" t="s">
        <v>169</v>
      </c>
      <c r="M20" s="175"/>
    </row>
    <row r="21" spans="2:13" x14ac:dyDescent="0.3">
      <c r="B21" s="271" t="s">
        <v>0</v>
      </c>
      <c r="C21" s="273" t="s">
        <v>45</v>
      </c>
      <c r="D21" s="275">
        <v>412</v>
      </c>
      <c r="E21" s="275">
        <v>3240</v>
      </c>
      <c r="F21" s="275">
        <v>2709</v>
      </c>
      <c r="G21" s="275">
        <v>117</v>
      </c>
      <c r="H21" s="305">
        <v>450</v>
      </c>
      <c r="I21" s="175"/>
      <c r="L21" s="175" t="s">
        <v>170</v>
      </c>
      <c r="M21" s="175"/>
    </row>
    <row r="22" spans="2:13" x14ac:dyDescent="0.3">
      <c r="B22" s="262"/>
      <c r="C22" s="292"/>
      <c r="D22" s="290"/>
      <c r="E22" s="290"/>
      <c r="F22" s="290"/>
      <c r="G22" s="290"/>
      <c r="H22" s="294"/>
      <c r="I22" s="175"/>
      <c r="L22" s="175"/>
    </row>
    <row r="23" spans="2:13" x14ac:dyDescent="0.3">
      <c r="B23" s="262" t="s">
        <v>1</v>
      </c>
      <c r="C23" s="292">
        <v>450</v>
      </c>
      <c r="D23" s="290" t="s">
        <v>45</v>
      </c>
      <c r="E23" s="290"/>
      <c r="F23" s="290"/>
      <c r="G23" s="290" t="s">
        <v>45</v>
      </c>
      <c r="H23" s="294" t="s">
        <v>45</v>
      </c>
      <c r="I23" s="175"/>
      <c r="L23" s="175"/>
    </row>
    <row r="24" spans="2:13" x14ac:dyDescent="0.3">
      <c r="B24" s="262"/>
      <c r="C24" s="292"/>
      <c r="D24" s="290"/>
      <c r="E24" s="290"/>
      <c r="F24" s="290"/>
      <c r="G24" s="290"/>
      <c r="H24" s="294"/>
      <c r="I24" s="175"/>
      <c r="L24" s="175"/>
    </row>
    <row r="25" spans="2:13" x14ac:dyDescent="0.3">
      <c r="B25" s="262" t="s">
        <v>2</v>
      </c>
      <c r="C25" s="292" t="s">
        <v>45</v>
      </c>
      <c r="D25" s="290" t="s">
        <v>45</v>
      </c>
      <c r="E25" s="290"/>
      <c r="F25" s="290"/>
      <c r="G25" s="290" t="s">
        <v>45</v>
      </c>
      <c r="H25" s="294">
        <v>405</v>
      </c>
      <c r="I25" s="175"/>
    </row>
    <row r="26" spans="2:13" ht="15" thickBot="1" x14ac:dyDescent="0.35">
      <c r="B26" s="263"/>
      <c r="C26" s="293"/>
      <c r="D26" s="291"/>
      <c r="E26" s="291"/>
      <c r="F26" s="291"/>
      <c r="G26" s="291"/>
      <c r="H26" s="295"/>
      <c r="I26" s="175"/>
    </row>
    <row r="27" spans="2:13" ht="15" thickBot="1" x14ac:dyDescent="0.35">
      <c r="B27" s="38" t="s">
        <v>57</v>
      </c>
      <c r="C27" s="213">
        <v>450</v>
      </c>
      <c r="D27" s="214">
        <v>412</v>
      </c>
      <c r="E27" s="214">
        <v>3240</v>
      </c>
      <c r="F27" s="214">
        <v>2709</v>
      </c>
      <c r="G27" s="214">
        <v>117</v>
      </c>
      <c r="H27" s="215">
        <v>855</v>
      </c>
      <c r="I27" s="216">
        <f>SUM(C27:H27)</f>
        <v>7783</v>
      </c>
    </row>
  </sheetData>
  <mergeCells count="54">
    <mergeCell ref="H25:H26"/>
    <mergeCell ref="K10:O10"/>
    <mergeCell ref="K11:O11"/>
    <mergeCell ref="K12:O12"/>
    <mergeCell ref="G21:G22"/>
    <mergeCell ref="H21:H22"/>
    <mergeCell ref="H12:H13"/>
    <mergeCell ref="H14:H15"/>
    <mergeCell ref="H16:H17"/>
    <mergeCell ref="G23:G24"/>
    <mergeCell ref="H23:H24"/>
    <mergeCell ref="G25:G26"/>
    <mergeCell ref="F21:F26"/>
    <mergeCell ref="B25:B26"/>
    <mergeCell ref="C25:C26"/>
    <mergeCell ref="D25:D26"/>
    <mergeCell ref="B23:B24"/>
    <mergeCell ref="C23:C24"/>
    <mergeCell ref="D23:D24"/>
    <mergeCell ref="B21:B22"/>
    <mergeCell ref="C21:C22"/>
    <mergeCell ref="D21:D22"/>
    <mergeCell ref="E21:E26"/>
    <mergeCell ref="H4:H5"/>
    <mergeCell ref="D6:D7"/>
    <mergeCell ref="H6:H7"/>
    <mergeCell ref="C8:C9"/>
    <mergeCell ref="D8:D9"/>
    <mergeCell ref="H8:H9"/>
    <mergeCell ref="C4:C5"/>
    <mergeCell ref="E4:E9"/>
    <mergeCell ref="F4:F9"/>
    <mergeCell ref="B12:B13"/>
    <mergeCell ref="C12:C13"/>
    <mergeCell ref="D12:D13"/>
    <mergeCell ref="E12:E17"/>
    <mergeCell ref="G16:G17"/>
    <mergeCell ref="B14:B15"/>
    <mergeCell ref="D14:D15"/>
    <mergeCell ref="G14:G15"/>
    <mergeCell ref="B16:B17"/>
    <mergeCell ref="F12:F17"/>
    <mergeCell ref="G12:G13"/>
    <mergeCell ref="C14:C15"/>
    <mergeCell ref="D16:D17"/>
    <mergeCell ref="C16:C17"/>
    <mergeCell ref="B8:B9"/>
    <mergeCell ref="G8:G9"/>
    <mergeCell ref="B4:B5"/>
    <mergeCell ref="D4:D5"/>
    <mergeCell ref="G4:G5"/>
    <mergeCell ref="B6:B7"/>
    <mergeCell ref="C6:C7"/>
    <mergeCell ref="G6:G7"/>
  </mergeCells>
  <pageMargins left="0.7" right="0.7" top="0.78740157499999996" bottom="0.78740157499999996" header="0.3" footer="0.3"/>
  <pageSetup paperSize="9" orientation="portrait" r:id="rId1"/>
  <ignoredErrors>
    <ignoredError sqref="N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tabSelected="1" workbookViewId="0">
      <selection activeCell="F27" sqref="F27"/>
    </sheetView>
  </sheetViews>
  <sheetFormatPr defaultColWidth="9.109375" defaultRowHeight="13.8" x14ac:dyDescent="0.3"/>
  <cols>
    <col min="1" max="1" width="9.109375" style="2"/>
    <col min="2" max="2" width="5.44140625" style="1" customWidth="1"/>
    <col min="3" max="3" width="50.109375" style="2" customWidth="1"/>
    <col min="4" max="4" width="16.5546875" style="2" bestFit="1" customWidth="1"/>
    <col min="5" max="5" width="16.5546875" style="2" customWidth="1"/>
    <col min="6" max="6" width="100.77734375" style="2" customWidth="1"/>
    <col min="7" max="7" width="9.44140625" style="2" bestFit="1" customWidth="1"/>
    <col min="8" max="16384" width="9.109375" style="2"/>
  </cols>
  <sheetData>
    <row r="1" spans="2:10" ht="15" customHeight="1" thickBot="1" x14ac:dyDescent="0.35">
      <c r="I1" s="3"/>
    </row>
    <row r="2" spans="2:10" s="4" customFormat="1" ht="36" customHeight="1" thickBot="1" x14ac:dyDescent="0.35">
      <c r="B2" s="251" t="s">
        <v>175</v>
      </c>
      <c r="C2" s="252"/>
      <c r="D2" s="253"/>
      <c r="E2" s="251" t="s">
        <v>176</v>
      </c>
      <c r="F2" s="253"/>
      <c r="G2" s="2"/>
      <c r="H2" s="2"/>
    </row>
    <row r="3" spans="2:10" ht="24" customHeight="1" thickBot="1" x14ac:dyDescent="0.35">
      <c r="B3" s="254" t="s">
        <v>5</v>
      </c>
      <c r="C3" s="255"/>
      <c r="D3" s="118">
        <f>D4+D27+D34+D35</f>
        <v>-50000</v>
      </c>
      <c r="E3" s="119">
        <f>E4+E27+E34+E35</f>
        <v>0</v>
      </c>
      <c r="F3" s="22" t="s">
        <v>23</v>
      </c>
    </row>
    <row r="4" spans="2:10" ht="21" customHeight="1" thickBot="1" x14ac:dyDescent="0.35">
      <c r="B4" s="18" t="s">
        <v>0</v>
      </c>
      <c r="C4" s="6" t="s">
        <v>6</v>
      </c>
      <c r="D4" s="17">
        <f>SUM(D5:D26)</f>
        <v>-36800</v>
      </c>
      <c r="E4" s="17">
        <f>SUM(E5:E26)</f>
        <v>0</v>
      </c>
      <c r="F4" s="7"/>
    </row>
    <row r="5" spans="2:10" ht="15" customHeight="1" x14ac:dyDescent="0.3">
      <c r="B5" s="20"/>
      <c r="C5" s="8" t="s">
        <v>177</v>
      </c>
      <c r="D5" s="164">
        <v>-1500</v>
      </c>
      <c r="E5" s="120"/>
      <c r="F5" s="146"/>
    </row>
    <row r="6" spans="2:10" ht="15" customHeight="1" x14ac:dyDescent="0.3">
      <c r="B6" s="20"/>
      <c r="C6" s="8" t="s">
        <v>178</v>
      </c>
      <c r="D6" s="164">
        <v>-1500</v>
      </c>
      <c r="E6" s="120"/>
      <c r="F6" s="146"/>
    </row>
    <row r="7" spans="2:10" ht="15" customHeight="1" x14ac:dyDescent="0.3">
      <c r="B7" s="20"/>
      <c r="C7" s="8" t="s">
        <v>179</v>
      </c>
      <c r="D7" s="164">
        <v>-1500</v>
      </c>
      <c r="E7" s="120"/>
      <c r="F7" s="146"/>
    </row>
    <row r="8" spans="2:10" ht="15" customHeight="1" x14ac:dyDescent="0.3">
      <c r="B8" s="20"/>
      <c r="C8" s="8" t="s">
        <v>180</v>
      </c>
      <c r="D8" s="164">
        <v>-1500</v>
      </c>
      <c r="E8" s="120"/>
      <c r="F8" s="146"/>
    </row>
    <row r="9" spans="2:10" ht="15" customHeight="1" x14ac:dyDescent="0.3">
      <c r="B9" s="20"/>
      <c r="C9" s="8" t="s">
        <v>25</v>
      </c>
      <c r="D9" s="164">
        <v>-1500</v>
      </c>
      <c r="E9" s="120"/>
      <c r="F9" s="146"/>
    </row>
    <row r="10" spans="2:10" ht="15" customHeight="1" x14ac:dyDescent="0.3">
      <c r="B10" s="20"/>
      <c r="C10" s="8" t="s">
        <v>181</v>
      </c>
      <c r="D10" s="164">
        <v>-1000</v>
      </c>
      <c r="E10" s="120"/>
      <c r="F10" s="146"/>
    </row>
    <row r="11" spans="2:10" s="4" customFormat="1" ht="15" customHeight="1" x14ac:dyDescent="0.3">
      <c r="B11" s="20"/>
      <c r="C11" s="8" t="s">
        <v>182</v>
      </c>
      <c r="D11" s="164">
        <v>-1000</v>
      </c>
      <c r="E11" s="120"/>
      <c r="F11" s="146"/>
      <c r="G11" s="2"/>
      <c r="H11" s="2"/>
    </row>
    <row r="12" spans="2:10" s="4" customFormat="1" ht="15" customHeight="1" x14ac:dyDescent="0.3">
      <c r="B12" s="20"/>
      <c r="C12" s="8" t="s">
        <v>183</v>
      </c>
      <c r="D12" s="164">
        <v>-1000</v>
      </c>
      <c r="E12" s="120"/>
      <c r="F12" s="146"/>
      <c r="G12" s="2"/>
      <c r="H12" s="2"/>
    </row>
    <row r="13" spans="2:10" ht="15" customHeight="1" x14ac:dyDescent="0.3">
      <c r="B13" s="20"/>
      <c r="C13" s="8" t="s">
        <v>184</v>
      </c>
      <c r="D13" s="164">
        <v>-1000</v>
      </c>
      <c r="E13" s="120"/>
      <c r="F13" s="146"/>
    </row>
    <row r="14" spans="2:10" ht="15" customHeight="1" x14ac:dyDescent="0.3">
      <c r="B14" s="20"/>
      <c r="C14" s="8" t="s">
        <v>185</v>
      </c>
      <c r="D14" s="165">
        <v>-1000</v>
      </c>
      <c r="E14" s="120"/>
      <c r="F14" s="146"/>
    </row>
    <row r="15" spans="2:10" ht="15" customHeight="1" x14ac:dyDescent="0.3">
      <c r="B15" s="20"/>
      <c r="C15" s="8" t="s">
        <v>26</v>
      </c>
      <c r="D15" s="164">
        <v>-1500</v>
      </c>
      <c r="E15" s="120"/>
      <c r="F15" s="146"/>
    </row>
    <row r="16" spans="2:10" s="4" customFormat="1" ht="15" customHeight="1" x14ac:dyDescent="0.3">
      <c r="B16" s="20"/>
      <c r="C16" s="8" t="s">
        <v>27</v>
      </c>
      <c r="D16" s="164">
        <v>-1500</v>
      </c>
      <c r="E16" s="120"/>
      <c r="F16" s="146"/>
      <c r="G16" s="2"/>
      <c r="H16" s="2"/>
      <c r="J16" s="5"/>
    </row>
    <row r="17" spans="2:10" ht="15" customHeight="1" x14ac:dyDescent="0.3">
      <c r="B17" s="20"/>
      <c r="C17" s="8" t="s">
        <v>29</v>
      </c>
      <c r="D17" s="164">
        <v>-1500</v>
      </c>
      <c r="E17" s="120"/>
      <c r="F17" s="146"/>
      <c r="J17" s="3"/>
    </row>
    <row r="18" spans="2:10" ht="15" customHeight="1" x14ac:dyDescent="0.3">
      <c r="B18" s="20"/>
      <c r="C18" s="8" t="s">
        <v>30</v>
      </c>
      <c r="D18" s="164">
        <v>-2800</v>
      </c>
      <c r="E18" s="120"/>
      <c r="F18" s="146"/>
      <c r="J18" s="3"/>
    </row>
    <row r="19" spans="2:10" s="4" customFormat="1" ht="15" customHeight="1" x14ac:dyDescent="0.3">
      <c r="B19" s="20"/>
      <c r="C19" s="8" t="s">
        <v>4</v>
      </c>
      <c r="D19" s="164">
        <v>-2000</v>
      </c>
      <c r="E19" s="120"/>
      <c r="F19" s="146"/>
      <c r="G19" s="2"/>
      <c r="H19" s="2"/>
      <c r="I19" s="5"/>
    </row>
    <row r="20" spans="2:10" ht="15" customHeight="1" x14ac:dyDescent="0.3">
      <c r="B20" s="20"/>
      <c r="C20" s="10" t="s">
        <v>7</v>
      </c>
      <c r="D20" s="164">
        <v>-1000</v>
      </c>
      <c r="E20" s="120"/>
      <c r="F20" s="146"/>
    </row>
    <row r="21" spans="2:10" ht="15" customHeight="1" x14ac:dyDescent="0.3">
      <c r="B21" s="20"/>
      <c r="C21" s="10" t="s">
        <v>8</v>
      </c>
      <c r="D21" s="164">
        <v>-2500</v>
      </c>
      <c r="E21" s="120"/>
      <c r="F21" s="146"/>
    </row>
    <row r="22" spans="2:10" ht="15" customHeight="1" x14ac:dyDescent="0.3">
      <c r="B22" s="20"/>
      <c r="C22" s="10" t="s">
        <v>9</v>
      </c>
      <c r="D22" s="164">
        <v>-1000</v>
      </c>
      <c r="E22" s="120"/>
      <c r="F22" s="146"/>
    </row>
    <row r="23" spans="2:10" ht="15" customHeight="1" x14ac:dyDescent="0.3">
      <c r="B23" s="20"/>
      <c r="C23" s="8" t="s">
        <v>10</v>
      </c>
      <c r="D23" s="164">
        <v>-1000</v>
      </c>
      <c r="E23" s="120"/>
      <c r="F23" s="146"/>
    </row>
    <row r="24" spans="2:10" ht="15" customHeight="1" x14ac:dyDescent="0.3">
      <c r="B24" s="20"/>
      <c r="C24" s="8" t="s">
        <v>11</v>
      </c>
      <c r="D24" s="164">
        <v>-1000</v>
      </c>
      <c r="E24" s="120"/>
      <c r="F24" s="146"/>
    </row>
    <row r="25" spans="2:10" ht="15" customHeight="1" x14ac:dyDescent="0.3">
      <c r="B25" s="20"/>
      <c r="C25" s="8" t="s">
        <v>12</v>
      </c>
      <c r="D25" s="164">
        <v>-1500</v>
      </c>
      <c r="E25" s="120"/>
      <c r="F25" s="146"/>
    </row>
    <row r="26" spans="2:10" ht="15" customHeight="1" thickBot="1" x14ac:dyDescent="0.35">
      <c r="B26" s="132"/>
      <c r="C26" s="133" t="s">
        <v>13</v>
      </c>
      <c r="D26" s="166">
        <v>-7000</v>
      </c>
      <c r="E26" s="148"/>
      <c r="F26" s="147"/>
    </row>
    <row r="27" spans="2:10" ht="21" customHeight="1" thickBot="1" x14ac:dyDescent="0.35">
      <c r="B27" s="18" t="s">
        <v>1</v>
      </c>
      <c r="C27" s="14" t="s">
        <v>132</v>
      </c>
      <c r="D27" s="176">
        <f>SUM(D28:D33)</f>
        <v>-81800</v>
      </c>
      <c r="E27" s="177">
        <f>SUM(E28:E33)</f>
        <v>0</v>
      </c>
      <c r="F27" s="178"/>
    </row>
    <row r="28" spans="2:10" ht="15" customHeight="1" x14ac:dyDescent="0.3">
      <c r="B28" s="19"/>
      <c r="C28" s="13" t="s">
        <v>14</v>
      </c>
      <c r="D28" s="121">
        <v>-13600</v>
      </c>
      <c r="E28" s="122"/>
      <c r="F28" s="34"/>
    </row>
    <row r="29" spans="2:10" ht="15" customHeight="1" x14ac:dyDescent="0.3">
      <c r="B29" s="20"/>
      <c r="C29" s="8" t="s">
        <v>15</v>
      </c>
      <c r="D29" s="123">
        <v>-65600</v>
      </c>
      <c r="E29" s="124"/>
      <c r="F29" s="9"/>
    </row>
    <row r="30" spans="2:10" ht="15" customHeight="1" x14ac:dyDescent="0.3">
      <c r="B30" s="20"/>
      <c r="C30" s="8" t="s">
        <v>16</v>
      </c>
      <c r="D30" s="123">
        <v>-7200</v>
      </c>
      <c r="E30" s="153"/>
      <c r="F30" s="9"/>
    </row>
    <row r="31" spans="2:10" ht="15" customHeight="1" x14ac:dyDescent="0.3">
      <c r="B31" s="20"/>
      <c r="C31" s="8" t="s">
        <v>28</v>
      </c>
      <c r="D31" s="123">
        <v>-8000</v>
      </c>
      <c r="E31" s="124"/>
      <c r="F31" s="9"/>
    </row>
    <row r="32" spans="2:10" ht="15" customHeight="1" x14ac:dyDescent="0.3">
      <c r="B32" s="20"/>
      <c r="C32" s="8" t="s">
        <v>17</v>
      </c>
      <c r="D32" s="123">
        <v>-5000</v>
      </c>
      <c r="E32" s="124"/>
      <c r="F32" s="9"/>
    </row>
    <row r="33" spans="2:6" ht="15" customHeight="1" thickBot="1" x14ac:dyDescent="0.35">
      <c r="B33" s="21"/>
      <c r="C33" s="11" t="s">
        <v>18</v>
      </c>
      <c r="D33" s="125">
        <v>17600</v>
      </c>
      <c r="E33" s="157"/>
      <c r="F33" s="12"/>
    </row>
    <row r="34" spans="2:6" ht="21" customHeight="1" thickBot="1" x14ac:dyDescent="0.35">
      <c r="B34" s="18" t="s">
        <v>2</v>
      </c>
      <c r="C34" s="14" t="s">
        <v>19</v>
      </c>
      <c r="D34" s="17">
        <v>-13000</v>
      </c>
      <c r="E34" s="15">
        <v>0</v>
      </c>
      <c r="F34" s="16"/>
    </row>
    <row r="35" spans="2:6" ht="21" customHeight="1" thickBot="1" x14ac:dyDescent="0.35">
      <c r="B35" s="18" t="s">
        <v>20</v>
      </c>
      <c r="C35" s="14" t="s">
        <v>60</v>
      </c>
      <c r="D35" s="17">
        <f>SUM(D36:D40)</f>
        <v>81600</v>
      </c>
      <c r="E35" s="15">
        <f>SUM(E36:E40)</f>
        <v>0</v>
      </c>
      <c r="F35" s="16"/>
    </row>
    <row r="36" spans="2:6" ht="15" customHeight="1" x14ac:dyDescent="0.3">
      <c r="B36" s="39"/>
      <c r="C36" s="179" t="s">
        <v>21</v>
      </c>
      <c r="D36" s="126">
        <v>66000</v>
      </c>
      <c r="E36" s="127"/>
      <c r="F36" s="41" t="s">
        <v>186</v>
      </c>
    </row>
    <row r="37" spans="2:6" ht="15" customHeight="1" x14ac:dyDescent="0.3">
      <c r="B37" s="42"/>
      <c r="C37" s="180" t="s">
        <v>173</v>
      </c>
      <c r="D37" s="128">
        <v>10000</v>
      </c>
      <c r="E37" s="120"/>
      <c r="F37" s="44"/>
    </row>
    <row r="38" spans="2:6" ht="15" customHeight="1" x14ac:dyDescent="0.3">
      <c r="B38" s="42"/>
      <c r="C38" s="180" t="s">
        <v>174</v>
      </c>
      <c r="D38" s="128">
        <v>0</v>
      </c>
      <c r="E38" s="159"/>
      <c r="F38" s="44"/>
    </row>
    <row r="39" spans="2:6" ht="15" customHeight="1" x14ac:dyDescent="0.3">
      <c r="B39" s="42"/>
      <c r="C39" s="180" t="s">
        <v>174</v>
      </c>
      <c r="D39" s="128">
        <v>-400</v>
      </c>
      <c r="E39" s="120"/>
      <c r="F39" s="44" t="s">
        <v>187</v>
      </c>
    </row>
    <row r="40" spans="2:6" ht="14.4" thickBot="1" x14ac:dyDescent="0.35">
      <c r="B40" s="45"/>
      <c r="C40" s="181" t="s">
        <v>24</v>
      </c>
      <c r="D40" s="129">
        <v>6000</v>
      </c>
      <c r="E40" s="148"/>
      <c r="F40" s="47" t="s">
        <v>188</v>
      </c>
    </row>
    <row r="41" spans="2:6" ht="21" customHeight="1" thickBot="1" x14ac:dyDescent="0.35">
      <c r="B41" s="35" t="s">
        <v>61</v>
      </c>
      <c r="C41" s="135" t="s">
        <v>62</v>
      </c>
      <c r="D41" s="36">
        <v>0</v>
      </c>
      <c r="E41" s="36">
        <v>0</v>
      </c>
      <c r="F41" s="134"/>
    </row>
    <row r="42" spans="2:6" ht="14.4" thickBot="1" x14ac:dyDescent="0.35"/>
    <row r="43" spans="2:6" ht="24" customHeight="1" thickBot="1" x14ac:dyDescent="0.35">
      <c r="B43" s="256" t="s">
        <v>80</v>
      </c>
      <c r="C43" s="257"/>
      <c r="D43" s="257"/>
      <c r="E43" s="257"/>
      <c r="F43" s="258"/>
    </row>
    <row r="44" spans="2:6" ht="28.8" customHeight="1" thickBot="1" x14ac:dyDescent="0.35">
      <c r="B44" s="259" t="s">
        <v>192</v>
      </c>
      <c r="C44" s="260"/>
      <c r="D44" s="260"/>
      <c r="E44" s="260"/>
      <c r="F44" s="261"/>
    </row>
    <row r="50" spans="3:3" x14ac:dyDescent="0.3">
      <c r="C50" s="136"/>
    </row>
  </sheetData>
  <mergeCells count="5">
    <mergeCell ref="B2:D2"/>
    <mergeCell ref="E2:F2"/>
    <mergeCell ref="B3:C3"/>
    <mergeCell ref="B43:F43"/>
    <mergeCell ref="B44:F44"/>
  </mergeCells>
  <pageMargins left="0.7" right="0.7" top="0.78740157499999996" bottom="0.78740157499999996" header="0.3" footer="0.3"/>
  <pageSetup paperSize="9" orientation="portrait" r:id="rId1"/>
  <ignoredErrors>
    <ignoredError sqref="D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selection activeCell="D25" sqref="D25"/>
    </sheetView>
  </sheetViews>
  <sheetFormatPr defaultRowHeight="13.8" x14ac:dyDescent="0.3"/>
  <cols>
    <col min="1" max="1" width="1.88671875" style="1" customWidth="1"/>
    <col min="2" max="2" width="48.77734375" style="2" bestFit="1" customWidth="1"/>
    <col min="3" max="3" width="12" style="182" bestFit="1" customWidth="1"/>
    <col min="4" max="4" width="143.44140625" style="2" bestFit="1" customWidth="1"/>
    <col min="5" max="5" width="11.109375" style="2" bestFit="1" customWidth="1"/>
    <col min="6" max="257" width="8.88671875" style="2"/>
    <col min="258" max="258" width="55" style="2" customWidth="1"/>
    <col min="259" max="259" width="22" style="2" customWidth="1"/>
    <col min="260" max="513" width="8.88671875" style="2"/>
    <col min="514" max="514" width="55" style="2" customWidth="1"/>
    <col min="515" max="515" width="22" style="2" customWidth="1"/>
    <col min="516" max="769" width="8.88671875" style="2"/>
    <col min="770" max="770" width="55" style="2" customWidth="1"/>
    <col min="771" max="771" width="22" style="2" customWidth="1"/>
    <col min="772" max="1025" width="8.88671875" style="2"/>
    <col min="1026" max="1026" width="55" style="2" customWidth="1"/>
    <col min="1027" max="1027" width="22" style="2" customWidth="1"/>
    <col min="1028" max="1281" width="8.88671875" style="2"/>
    <col min="1282" max="1282" width="55" style="2" customWidth="1"/>
    <col min="1283" max="1283" width="22" style="2" customWidth="1"/>
    <col min="1284" max="1537" width="8.88671875" style="2"/>
    <col min="1538" max="1538" width="55" style="2" customWidth="1"/>
    <col min="1539" max="1539" width="22" style="2" customWidth="1"/>
    <col min="1540" max="1793" width="8.88671875" style="2"/>
    <col min="1794" max="1794" width="55" style="2" customWidth="1"/>
    <col min="1795" max="1795" width="22" style="2" customWidth="1"/>
    <col min="1796" max="2049" width="8.88671875" style="2"/>
    <col min="2050" max="2050" width="55" style="2" customWidth="1"/>
    <col min="2051" max="2051" width="22" style="2" customWidth="1"/>
    <col min="2052" max="2305" width="8.88671875" style="2"/>
    <col min="2306" max="2306" width="55" style="2" customWidth="1"/>
    <col min="2307" max="2307" width="22" style="2" customWidth="1"/>
    <col min="2308" max="2561" width="8.88671875" style="2"/>
    <col min="2562" max="2562" width="55" style="2" customWidth="1"/>
    <col min="2563" max="2563" width="22" style="2" customWidth="1"/>
    <col min="2564" max="2817" width="8.88671875" style="2"/>
    <col min="2818" max="2818" width="55" style="2" customWidth="1"/>
    <col min="2819" max="2819" width="22" style="2" customWidth="1"/>
    <col min="2820" max="3073" width="8.88671875" style="2"/>
    <col min="3074" max="3074" width="55" style="2" customWidth="1"/>
    <col min="3075" max="3075" width="22" style="2" customWidth="1"/>
    <col min="3076" max="3329" width="8.88671875" style="2"/>
    <col min="3330" max="3330" width="55" style="2" customWidth="1"/>
    <col min="3331" max="3331" width="22" style="2" customWidth="1"/>
    <col min="3332" max="3585" width="8.88671875" style="2"/>
    <col min="3586" max="3586" width="55" style="2" customWidth="1"/>
    <col min="3587" max="3587" width="22" style="2" customWidth="1"/>
    <col min="3588" max="3841" width="8.88671875" style="2"/>
    <col min="3842" max="3842" width="55" style="2" customWidth="1"/>
    <col min="3843" max="3843" width="22" style="2" customWidth="1"/>
    <col min="3844" max="4097" width="8.88671875" style="2"/>
    <col min="4098" max="4098" width="55" style="2" customWidth="1"/>
    <col min="4099" max="4099" width="22" style="2" customWidth="1"/>
    <col min="4100" max="4353" width="8.88671875" style="2"/>
    <col min="4354" max="4354" width="55" style="2" customWidth="1"/>
    <col min="4355" max="4355" width="22" style="2" customWidth="1"/>
    <col min="4356" max="4609" width="8.88671875" style="2"/>
    <col min="4610" max="4610" width="55" style="2" customWidth="1"/>
    <col min="4611" max="4611" width="22" style="2" customWidth="1"/>
    <col min="4612" max="4865" width="8.88671875" style="2"/>
    <col min="4866" max="4866" width="55" style="2" customWidth="1"/>
    <col min="4867" max="4867" width="22" style="2" customWidth="1"/>
    <col min="4868" max="5121" width="8.88671875" style="2"/>
    <col min="5122" max="5122" width="55" style="2" customWidth="1"/>
    <col min="5123" max="5123" width="22" style="2" customWidth="1"/>
    <col min="5124" max="5377" width="8.88671875" style="2"/>
    <col min="5378" max="5378" width="55" style="2" customWidth="1"/>
    <col min="5379" max="5379" width="22" style="2" customWidth="1"/>
    <col min="5380" max="5633" width="8.88671875" style="2"/>
    <col min="5634" max="5634" width="55" style="2" customWidth="1"/>
    <col min="5635" max="5635" width="22" style="2" customWidth="1"/>
    <col min="5636" max="5889" width="8.88671875" style="2"/>
    <col min="5890" max="5890" width="55" style="2" customWidth="1"/>
    <col min="5891" max="5891" width="22" style="2" customWidth="1"/>
    <col min="5892" max="6145" width="8.88671875" style="2"/>
    <col min="6146" max="6146" width="55" style="2" customWidth="1"/>
    <col min="6147" max="6147" width="22" style="2" customWidth="1"/>
    <col min="6148" max="6401" width="8.88671875" style="2"/>
    <col min="6402" max="6402" width="55" style="2" customWidth="1"/>
    <col min="6403" max="6403" width="22" style="2" customWidth="1"/>
    <col min="6404" max="6657" width="8.88671875" style="2"/>
    <col min="6658" max="6658" width="55" style="2" customWidth="1"/>
    <col min="6659" max="6659" width="22" style="2" customWidth="1"/>
    <col min="6660" max="6913" width="8.88671875" style="2"/>
    <col min="6914" max="6914" width="55" style="2" customWidth="1"/>
    <col min="6915" max="6915" width="22" style="2" customWidth="1"/>
    <col min="6916" max="7169" width="8.88671875" style="2"/>
    <col min="7170" max="7170" width="55" style="2" customWidth="1"/>
    <col min="7171" max="7171" width="22" style="2" customWidth="1"/>
    <col min="7172" max="7425" width="8.88671875" style="2"/>
    <col min="7426" max="7426" width="55" style="2" customWidth="1"/>
    <col min="7427" max="7427" width="22" style="2" customWidth="1"/>
    <col min="7428" max="7681" width="8.88671875" style="2"/>
    <col min="7682" max="7682" width="55" style="2" customWidth="1"/>
    <col min="7683" max="7683" width="22" style="2" customWidth="1"/>
    <col min="7684" max="7937" width="8.88671875" style="2"/>
    <col min="7938" max="7938" width="55" style="2" customWidth="1"/>
    <col min="7939" max="7939" width="22" style="2" customWidth="1"/>
    <col min="7940" max="8193" width="8.88671875" style="2"/>
    <col min="8194" max="8194" width="55" style="2" customWidth="1"/>
    <col min="8195" max="8195" width="22" style="2" customWidth="1"/>
    <col min="8196" max="8449" width="8.88671875" style="2"/>
    <col min="8450" max="8450" width="55" style="2" customWidth="1"/>
    <col min="8451" max="8451" width="22" style="2" customWidth="1"/>
    <col min="8452" max="8705" width="8.88671875" style="2"/>
    <col min="8706" max="8706" width="55" style="2" customWidth="1"/>
    <col min="8707" max="8707" width="22" style="2" customWidth="1"/>
    <col min="8708" max="8961" width="8.88671875" style="2"/>
    <col min="8962" max="8962" width="55" style="2" customWidth="1"/>
    <col min="8963" max="8963" width="22" style="2" customWidth="1"/>
    <col min="8964" max="9217" width="8.88671875" style="2"/>
    <col min="9218" max="9218" width="55" style="2" customWidth="1"/>
    <col min="9219" max="9219" width="22" style="2" customWidth="1"/>
    <col min="9220" max="9473" width="8.88671875" style="2"/>
    <col min="9474" max="9474" width="55" style="2" customWidth="1"/>
    <col min="9475" max="9475" width="22" style="2" customWidth="1"/>
    <col min="9476" max="9729" width="8.88671875" style="2"/>
    <col min="9730" max="9730" width="55" style="2" customWidth="1"/>
    <col min="9731" max="9731" width="22" style="2" customWidth="1"/>
    <col min="9732" max="9985" width="8.88671875" style="2"/>
    <col min="9986" max="9986" width="55" style="2" customWidth="1"/>
    <col min="9987" max="9987" width="22" style="2" customWidth="1"/>
    <col min="9988" max="10241" width="8.88671875" style="2"/>
    <col min="10242" max="10242" width="55" style="2" customWidth="1"/>
    <col min="10243" max="10243" width="22" style="2" customWidth="1"/>
    <col min="10244" max="10497" width="8.88671875" style="2"/>
    <col min="10498" max="10498" width="55" style="2" customWidth="1"/>
    <col min="10499" max="10499" width="22" style="2" customWidth="1"/>
    <col min="10500" max="10753" width="8.88671875" style="2"/>
    <col min="10754" max="10754" width="55" style="2" customWidth="1"/>
    <col min="10755" max="10755" width="22" style="2" customWidth="1"/>
    <col min="10756" max="11009" width="8.88671875" style="2"/>
    <col min="11010" max="11010" width="55" style="2" customWidth="1"/>
    <col min="11011" max="11011" width="22" style="2" customWidth="1"/>
    <col min="11012" max="11265" width="8.88671875" style="2"/>
    <col min="11266" max="11266" width="55" style="2" customWidth="1"/>
    <col min="11267" max="11267" width="22" style="2" customWidth="1"/>
    <col min="11268" max="11521" width="8.88671875" style="2"/>
    <col min="11522" max="11522" width="55" style="2" customWidth="1"/>
    <col min="11523" max="11523" width="22" style="2" customWidth="1"/>
    <col min="11524" max="11777" width="8.88671875" style="2"/>
    <col min="11778" max="11778" width="55" style="2" customWidth="1"/>
    <col min="11779" max="11779" width="22" style="2" customWidth="1"/>
    <col min="11780" max="12033" width="8.88671875" style="2"/>
    <col min="12034" max="12034" width="55" style="2" customWidth="1"/>
    <col min="12035" max="12035" width="22" style="2" customWidth="1"/>
    <col min="12036" max="12289" width="8.88671875" style="2"/>
    <col min="12290" max="12290" width="55" style="2" customWidth="1"/>
    <col min="12291" max="12291" width="22" style="2" customWidth="1"/>
    <col min="12292" max="12545" width="8.88671875" style="2"/>
    <col min="12546" max="12546" width="55" style="2" customWidth="1"/>
    <col min="12547" max="12547" width="22" style="2" customWidth="1"/>
    <col min="12548" max="12801" width="8.88671875" style="2"/>
    <col min="12802" max="12802" width="55" style="2" customWidth="1"/>
    <col min="12803" max="12803" width="22" style="2" customWidth="1"/>
    <col min="12804" max="13057" width="8.88671875" style="2"/>
    <col min="13058" max="13058" width="55" style="2" customWidth="1"/>
    <col min="13059" max="13059" width="22" style="2" customWidth="1"/>
    <col min="13060" max="13313" width="8.88671875" style="2"/>
    <col min="13314" max="13314" width="55" style="2" customWidth="1"/>
    <col min="13315" max="13315" width="22" style="2" customWidth="1"/>
    <col min="13316" max="13569" width="8.88671875" style="2"/>
    <col min="13570" max="13570" width="55" style="2" customWidth="1"/>
    <col min="13571" max="13571" width="22" style="2" customWidth="1"/>
    <col min="13572" max="13825" width="8.88671875" style="2"/>
    <col min="13826" max="13826" width="55" style="2" customWidth="1"/>
    <col min="13827" max="13827" width="22" style="2" customWidth="1"/>
    <col min="13828" max="14081" width="8.88671875" style="2"/>
    <col min="14082" max="14082" width="55" style="2" customWidth="1"/>
    <col min="14083" max="14083" width="22" style="2" customWidth="1"/>
    <col min="14084" max="14337" width="8.88671875" style="2"/>
    <col min="14338" max="14338" width="55" style="2" customWidth="1"/>
    <col min="14339" max="14339" width="22" style="2" customWidth="1"/>
    <col min="14340" max="14593" width="8.88671875" style="2"/>
    <col min="14594" max="14594" width="55" style="2" customWidth="1"/>
    <col min="14595" max="14595" width="22" style="2" customWidth="1"/>
    <col min="14596" max="14849" width="8.88671875" style="2"/>
    <col min="14850" max="14850" width="55" style="2" customWidth="1"/>
    <col min="14851" max="14851" width="22" style="2" customWidth="1"/>
    <col min="14852" max="15105" width="8.88671875" style="2"/>
    <col min="15106" max="15106" width="55" style="2" customWidth="1"/>
    <col min="15107" max="15107" width="22" style="2" customWidth="1"/>
    <col min="15108" max="15361" width="8.88671875" style="2"/>
    <col min="15362" max="15362" width="55" style="2" customWidth="1"/>
    <col min="15363" max="15363" width="22" style="2" customWidth="1"/>
    <col min="15364" max="15617" width="8.88671875" style="2"/>
    <col min="15618" max="15618" width="55" style="2" customWidth="1"/>
    <col min="15619" max="15619" width="22" style="2" customWidth="1"/>
    <col min="15620" max="15873" width="8.88671875" style="2"/>
    <col min="15874" max="15874" width="55" style="2" customWidth="1"/>
    <col min="15875" max="15875" width="22" style="2" customWidth="1"/>
    <col min="15876" max="16129" width="8.88671875" style="2"/>
    <col min="16130" max="16130" width="55" style="2" customWidth="1"/>
    <col min="16131" max="16131" width="22" style="2" customWidth="1"/>
    <col min="16132" max="16384" width="8.88671875" style="2"/>
  </cols>
  <sheetData>
    <row r="1" spans="2:4" ht="14.4" thickBot="1" x14ac:dyDescent="0.35"/>
    <row r="2" spans="2:4" ht="21.6" thickBot="1" x14ac:dyDescent="0.35">
      <c r="B2" s="309" t="s">
        <v>193</v>
      </c>
      <c r="C2" s="310"/>
      <c r="D2" s="311"/>
    </row>
    <row r="3" spans="2:4" ht="15.6" x14ac:dyDescent="0.3">
      <c r="B3" s="189" t="s">
        <v>194</v>
      </c>
      <c r="C3" s="183">
        <f>SUM(C4:C8)</f>
        <v>-33600</v>
      </c>
      <c r="D3" s="184" t="s">
        <v>195</v>
      </c>
    </row>
    <row r="4" spans="2:4" x14ac:dyDescent="0.3">
      <c r="B4" s="190" t="s">
        <v>14</v>
      </c>
      <c r="C4" s="185">
        <f>-12*600</f>
        <v>-7200</v>
      </c>
      <c r="D4" s="195" t="s">
        <v>211</v>
      </c>
    </row>
    <row r="5" spans="2:4" x14ac:dyDescent="0.3">
      <c r="B5" s="190" t="s">
        <v>63</v>
      </c>
      <c r="C5" s="185">
        <f>-(20*500+30*450+26*350)</f>
        <v>-32600</v>
      </c>
      <c r="D5" s="195" t="s">
        <v>196</v>
      </c>
    </row>
    <row r="6" spans="2:4" x14ac:dyDescent="0.3">
      <c r="B6" s="190" t="s">
        <v>16</v>
      </c>
      <c r="C6" s="185">
        <f>-4.5*2*50*4</f>
        <v>-1800</v>
      </c>
      <c r="D6" s="195" t="s">
        <v>197</v>
      </c>
    </row>
    <row r="7" spans="2:4" x14ac:dyDescent="0.3">
      <c r="B7" s="190" t="s">
        <v>28</v>
      </c>
      <c r="C7" s="185">
        <v>0</v>
      </c>
      <c r="D7" s="195" t="s">
        <v>198</v>
      </c>
    </row>
    <row r="8" spans="2:4" x14ac:dyDescent="0.3">
      <c r="B8" s="190" t="s">
        <v>18</v>
      </c>
      <c r="C8" s="185">
        <f>400*20</f>
        <v>8000</v>
      </c>
      <c r="D8" s="195" t="s">
        <v>199</v>
      </c>
    </row>
    <row r="9" spans="2:4" ht="15.6" x14ac:dyDescent="0.3">
      <c r="B9" s="191" t="s">
        <v>200</v>
      </c>
      <c r="C9" s="186">
        <f>SUM(C10:C14)</f>
        <v>-43200</v>
      </c>
      <c r="D9" s="196" t="s">
        <v>201</v>
      </c>
    </row>
    <row r="10" spans="2:4" x14ac:dyDescent="0.3">
      <c r="B10" s="190" t="s">
        <v>14</v>
      </c>
      <c r="C10" s="185">
        <f>-800*4*2</f>
        <v>-6400</v>
      </c>
      <c r="D10" s="194" t="s">
        <v>202</v>
      </c>
    </row>
    <row r="11" spans="2:4" x14ac:dyDescent="0.3">
      <c r="B11" s="190" t="s">
        <v>63</v>
      </c>
      <c r="C11" s="185">
        <f>-(500+450+350+350)*10*2</f>
        <v>-33000</v>
      </c>
      <c r="D11" s="195" t="s">
        <v>203</v>
      </c>
    </row>
    <row r="12" spans="2:4" x14ac:dyDescent="0.3">
      <c r="B12" s="190" t="s">
        <v>16</v>
      </c>
      <c r="C12" s="185">
        <f>-4.5*(50+50+100+100)*2*2</f>
        <v>-5400</v>
      </c>
      <c r="D12" s="194" t="s">
        <v>204</v>
      </c>
    </row>
    <row r="13" spans="2:4" x14ac:dyDescent="0.3">
      <c r="B13" s="190" t="s">
        <v>28</v>
      </c>
      <c r="C13" s="185">
        <f>-(250+250)*4*2*2</f>
        <v>-8000</v>
      </c>
      <c r="D13" s="194" t="s">
        <v>205</v>
      </c>
    </row>
    <row r="14" spans="2:4" x14ac:dyDescent="0.3">
      <c r="B14" s="190" t="s">
        <v>18</v>
      </c>
      <c r="C14" s="185">
        <f>(100*12+300*12)*2</f>
        <v>9600</v>
      </c>
      <c r="D14" s="194" t="s">
        <v>206</v>
      </c>
    </row>
    <row r="15" spans="2:4" ht="15.6" x14ac:dyDescent="0.3">
      <c r="B15" s="191" t="s">
        <v>191</v>
      </c>
      <c r="C15" s="186">
        <v>0</v>
      </c>
      <c r="D15" s="197" t="s">
        <v>207</v>
      </c>
    </row>
    <row r="16" spans="2:4" x14ac:dyDescent="0.3">
      <c r="B16" s="190" t="s">
        <v>14</v>
      </c>
      <c r="C16" s="185">
        <v>0</v>
      </c>
      <c r="D16" s="198" t="s">
        <v>210</v>
      </c>
    </row>
    <row r="17" spans="2:4" ht="15.6" x14ac:dyDescent="0.3">
      <c r="B17" s="191" t="s">
        <v>64</v>
      </c>
      <c r="C17" s="186">
        <v>0</v>
      </c>
      <c r="D17" s="196" t="s">
        <v>207</v>
      </c>
    </row>
    <row r="18" spans="2:4" x14ac:dyDescent="0.3">
      <c r="B18" s="190" t="s">
        <v>14</v>
      </c>
      <c r="C18" s="185">
        <v>0</v>
      </c>
      <c r="D18" s="198" t="s">
        <v>210</v>
      </c>
    </row>
    <row r="19" spans="2:4" ht="15.6" x14ac:dyDescent="0.3">
      <c r="B19" s="192" t="s">
        <v>65</v>
      </c>
      <c r="C19" s="186">
        <f>SUM(C20:C20)</f>
        <v>-5000</v>
      </c>
      <c r="D19" s="197" t="s">
        <v>212</v>
      </c>
    </row>
    <row r="20" spans="2:4" ht="14.4" thickBot="1" x14ac:dyDescent="0.35">
      <c r="B20" s="193" t="s">
        <v>209</v>
      </c>
      <c r="C20" s="185">
        <v>-5000</v>
      </c>
      <c r="D20" s="195" t="s">
        <v>208</v>
      </c>
    </row>
    <row r="21" spans="2:4" ht="16.2" thickBot="1" x14ac:dyDescent="0.35">
      <c r="B21" s="187" t="s">
        <v>66</v>
      </c>
      <c r="C21" s="188">
        <f>C3+C9+C15+C17+C19</f>
        <v>-81800</v>
      </c>
      <c r="D21" s="199"/>
    </row>
    <row r="23" spans="2:4" x14ac:dyDescent="0.3">
      <c r="C23" s="200"/>
    </row>
    <row r="24" spans="2:4" x14ac:dyDescent="0.3">
      <c r="C24" s="200"/>
    </row>
    <row r="25" spans="2:4" x14ac:dyDescent="0.3">
      <c r="C25" s="200"/>
    </row>
    <row r="26" spans="2:4" x14ac:dyDescent="0.3">
      <c r="C26" s="200"/>
    </row>
    <row r="27" spans="2:4" x14ac:dyDescent="0.3">
      <c r="C27" s="200"/>
    </row>
  </sheetData>
  <mergeCells count="1">
    <mergeCell ref="B2:D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Online přednášky 2024 – ok</vt:lpstr>
      <vt:lpstr>Mezinárodní víkend 2024 – ok</vt:lpstr>
      <vt:lpstr>Poháry a medaile 2024 – ok</vt:lpstr>
      <vt:lpstr>Plán vs. realita roku 2024</vt:lpstr>
      <vt:lpstr>KTCM 2024</vt:lpstr>
      <vt:lpstr>Rozpočet 2025</vt:lpstr>
      <vt:lpstr>Doplněk k rozpočtu (KTCM) 2025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Kopřiva</dc:creator>
  <cp:lastModifiedBy>Martin Kopřiva</cp:lastModifiedBy>
  <dcterms:created xsi:type="dcterms:W3CDTF">2021-09-23T11:04:17Z</dcterms:created>
  <dcterms:modified xsi:type="dcterms:W3CDTF">2025-01-16T12:04:25Z</dcterms:modified>
</cp:coreProperties>
</file>